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5" r:id="rId1"/>
    <sheet name="SolarPrimer" sheetId="1" r:id="rId2"/>
    <sheet name="PitchAngle" sheetId="2" r:id="rId3"/>
    <sheet name="TrigCalcs 1" sheetId="3" r:id="rId4"/>
    <sheet name="Trig Calcs 2" sheetId="4" r:id="rId5"/>
  </sheets>
  <definedNames>
    <definedName name="_xlnm.Print_Area" localSheetId="3">'TrigCalcs 1'!$A$1:$I$74</definedName>
  </definedNames>
  <calcPr calcId="145621"/>
</workbook>
</file>

<file path=xl/calcChain.xml><?xml version="1.0" encoding="utf-8"?>
<calcChain xmlns="http://schemas.openxmlformats.org/spreadsheetml/2006/main">
  <c r="C38" i="4" l="1"/>
  <c r="C32" i="4"/>
  <c r="C25" i="4"/>
  <c r="C19" i="4"/>
  <c r="C13" i="4"/>
  <c r="C44" i="4"/>
  <c r="C43" i="4"/>
  <c r="C37" i="4"/>
  <c r="C31" i="4"/>
  <c r="C24" i="4" l="1"/>
  <c r="C18" i="4"/>
  <c r="C12" i="4"/>
  <c r="C42" i="4" l="1"/>
  <c r="C36" i="4"/>
  <c r="C30" i="4"/>
  <c r="C23" i="4"/>
  <c r="C17" i="4"/>
  <c r="C11" i="4"/>
  <c r="G45" i="3" l="1"/>
  <c r="D45" i="3"/>
  <c r="G44" i="3"/>
  <c r="C46" i="3" s="1"/>
  <c r="D44" i="3"/>
  <c r="G39" i="3"/>
  <c r="C40" i="3" s="1"/>
  <c r="D39" i="3"/>
  <c r="G38" i="3"/>
  <c r="D38" i="3"/>
  <c r="G33" i="3"/>
  <c r="D33" i="3"/>
  <c r="G32" i="3"/>
  <c r="D32" i="3"/>
  <c r="G26" i="3"/>
  <c r="D26" i="3"/>
  <c r="G25" i="3"/>
  <c r="C27" i="3" s="1"/>
  <c r="D25" i="3"/>
  <c r="G20" i="3"/>
  <c r="D20" i="3"/>
  <c r="G19" i="3"/>
  <c r="D19" i="3"/>
  <c r="D13" i="3"/>
  <c r="D12" i="3"/>
  <c r="G13" i="3"/>
  <c r="C14" i="3" s="1"/>
  <c r="G12" i="3"/>
  <c r="C34" i="3" l="1"/>
  <c r="C21" i="3"/>
  <c r="D12" i="2"/>
  <c r="C24" i="3" s="1"/>
  <c r="E5" i="2"/>
  <c r="D5" i="2"/>
  <c r="C5" i="2"/>
  <c r="D18" i="2" s="1"/>
  <c r="C43" i="3" s="1"/>
  <c r="D16" i="2" l="1"/>
  <c r="C31" i="3" s="1"/>
  <c r="D7" i="2"/>
  <c r="C11" i="3" s="1"/>
  <c r="D17" i="2"/>
  <c r="C37" i="3" s="1"/>
  <c r="D11" i="2"/>
  <c r="C18" i="3" s="1"/>
  <c r="D8" i="1"/>
  <c r="D7" i="1" s="1"/>
  <c r="H16" i="1"/>
</calcChain>
</file>

<file path=xl/sharedStrings.xml><?xml version="1.0" encoding="utf-8"?>
<sst xmlns="http://schemas.openxmlformats.org/spreadsheetml/2006/main" count="187" uniqueCount="52">
  <si>
    <t>Data Source:</t>
  </si>
  <si>
    <t>Airport:</t>
  </si>
  <si>
    <t>KGOO</t>
  </si>
  <si>
    <t>Latitude</t>
  </si>
  <si>
    <t>degrees</t>
  </si>
  <si>
    <t>north</t>
  </si>
  <si>
    <t>Declination/Variation</t>
  </si>
  <si>
    <t>east</t>
  </si>
  <si>
    <t>To point your solar array TRUE south, point it to compass heading</t>
  </si>
  <si>
    <t>Calculations:</t>
  </si>
  <si>
    <t>HOGsheet.xlsx   Solar Primer</t>
  </si>
  <si>
    <t>RST Engineering</t>
  </si>
  <si>
    <t>www.rstengineering.com</t>
  </si>
  <si>
    <t>©2020 RST Engineering</t>
  </si>
  <si>
    <t>HOGsheet.xlsx   Pitch Angle</t>
  </si>
  <si>
    <t>Solar Array Installation at RST Engineering, 200 yards south of Grass Valley Airport KGOO</t>
  </si>
  <si>
    <t>Installer Jim Weir</t>
  </si>
  <si>
    <t>13993 Downwind Court  95945</t>
  </si>
  <si>
    <t>Summer</t>
  </si>
  <si>
    <t>Winter</t>
  </si>
  <si>
    <t>degres</t>
  </si>
  <si>
    <t>Spring/Fall</t>
  </si>
  <si>
    <t>Efficiency</t>
  </si>
  <si>
    <t>(click on)</t>
  </si>
  <si>
    <t>Single Best (never change):</t>
  </si>
  <si>
    <t>Change at Summer (1 April) and Winter (1 September):</t>
  </si>
  <si>
    <t>Change at Spring/Fall (March 15, August 15), Summer (April 15), and Winter (October 15):</t>
  </si>
  <si>
    <t>Length of "a"</t>
  </si>
  <si>
    <t>Inches</t>
  </si>
  <si>
    <t>Calculation for "Single Best"</t>
  </si>
  <si>
    <t>Hole Spacing "b" &amp;"c"</t>
  </si>
  <si>
    <t>"b" Hole #</t>
  </si>
  <si>
    <t>"b" length</t>
  </si>
  <si>
    <t>"c" Hole #</t>
  </si>
  <si>
    <t>"c" length</t>
  </si>
  <si>
    <t>Req'd Pitch Angle</t>
  </si>
  <si>
    <t>Calc'd Pitch Angle</t>
  </si>
  <si>
    <t>Calculation for "Twice a Year - Summer"</t>
  </si>
  <si>
    <t>Calculation for "Twice a Year - Winter"</t>
  </si>
  <si>
    <t>**************************************************************</t>
  </si>
  <si>
    <t>Calculation for "Three a Year - Summer"</t>
  </si>
  <si>
    <t>Calculation for "Three a Year - Spring/Fall"</t>
  </si>
  <si>
    <t>Calculation for "Three a Year - Winter"</t>
  </si>
  <si>
    <t xml:space="preserve">Roof Pitch </t>
  </si>
  <si>
    <t>Pitch down is (+) and up is (-)</t>
  </si>
  <si>
    <t>HOGsheet.xlsx   Mount Calculations 100 watt Panel</t>
  </si>
  <si>
    <t>HOGsheet.xlsx   Mount Calculations 5 watt Panel</t>
  </si>
  <si>
    <t>Length of "b"</t>
  </si>
  <si>
    <t>Length of "c"</t>
  </si>
  <si>
    <t>Angle "A"</t>
  </si>
  <si>
    <t>PLEASE NOTE THERE ARE 5 SHEETS ON THIS SPREADSHEET</t>
  </si>
  <si>
    <t>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</si>
</sst>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1519BD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1519BD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1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2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/>
    <xf numFmtId="1" fontId="14" fillId="0" borderId="0" xfId="0" applyNumberFormat="1" applyFont="1" applyAlignment="1">
      <alignment horizontal="center"/>
    </xf>
    <xf numFmtId="0" fontId="16" fillId="0" borderId="0" xfId="1" applyFont="1" applyAlignment="1">
      <alignment horizontal="center"/>
    </xf>
    <xf numFmtId="1" fontId="9" fillId="0" borderId="0" xfId="0" applyNumberFormat="1" applyFont="1" applyAlignment="1" applyProtection="1">
      <alignment horizontal="center"/>
    </xf>
    <xf numFmtId="0" fontId="2" fillId="0" borderId="0" xfId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" fontId="15" fillId="0" borderId="0" xfId="0" applyNumberFormat="1" applyFont="1" applyAlignment="1" applyProtection="1">
      <alignment horizontal="center"/>
    </xf>
    <xf numFmtId="2" fontId="3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5" fontId="10" fillId="0" borderId="0" xfId="0" applyNumberFormat="1" applyFont="1" applyAlignment="1" applyProtection="1">
      <alignment horizontal="center" vertical="center"/>
      <protection locked="0"/>
    </xf>
    <xf numFmtId="0" fontId="2" fillId="0" borderId="0" xfId="1" quotePrefix="1"/>
    <xf numFmtId="0" fontId="2" fillId="0" borderId="0" xfId="1"/>
    <xf numFmtId="0" fontId="12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1519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42</xdr:row>
      <xdr:rowOff>85725</xdr:rowOff>
    </xdr:from>
    <xdr:to>
      <xdr:col>2</xdr:col>
      <xdr:colOff>571500</xdr:colOff>
      <xdr:row>44</xdr:row>
      <xdr:rowOff>123826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95250" y="8277225"/>
          <a:ext cx="1695450" cy="42862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42</xdr:row>
      <xdr:rowOff>95250</xdr:rowOff>
    </xdr:from>
    <xdr:to>
      <xdr:col>8</xdr:col>
      <xdr:colOff>533400</xdr:colOff>
      <xdr:row>44</xdr:row>
      <xdr:rowOff>133351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714750" y="8286750"/>
          <a:ext cx="1695450" cy="4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37</xdr:row>
      <xdr:rowOff>85725</xdr:rowOff>
    </xdr:from>
    <xdr:to>
      <xdr:col>2</xdr:col>
      <xdr:colOff>571500</xdr:colOff>
      <xdr:row>39</xdr:row>
      <xdr:rowOff>123826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95250" y="8277225"/>
          <a:ext cx="1695450" cy="42862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37</xdr:row>
      <xdr:rowOff>95250</xdr:rowOff>
    </xdr:from>
    <xdr:to>
      <xdr:col>8</xdr:col>
      <xdr:colOff>533400</xdr:colOff>
      <xdr:row>39</xdr:row>
      <xdr:rowOff>133351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714750" y="8286750"/>
          <a:ext cx="1695450" cy="4286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70</xdr:row>
      <xdr:rowOff>85725</xdr:rowOff>
    </xdr:from>
    <xdr:to>
      <xdr:col>2</xdr:col>
      <xdr:colOff>571500</xdr:colOff>
      <xdr:row>72</xdr:row>
      <xdr:rowOff>123826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95250" y="7134225"/>
          <a:ext cx="1695450" cy="42862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70</xdr:row>
      <xdr:rowOff>95250</xdr:rowOff>
    </xdr:from>
    <xdr:to>
      <xdr:col>8</xdr:col>
      <xdr:colOff>533400</xdr:colOff>
      <xdr:row>72</xdr:row>
      <xdr:rowOff>133351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714750" y="7143750"/>
          <a:ext cx="1695450" cy="4286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19050</xdr:rowOff>
        </xdr:from>
        <xdr:to>
          <xdr:col>9</xdr:col>
          <xdr:colOff>9525</xdr:colOff>
          <xdr:row>68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47</xdr:row>
      <xdr:rowOff>85725</xdr:rowOff>
    </xdr:from>
    <xdr:to>
      <xdr:col>2</xdr:col>
      <xdr:colOff>571500</xdr:colOff>
      <xdr:row>49</xdr:row>
      <xdr:rowOff>123826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95250" y="9229725"/>
          <a:ext cx="1695450" cy="42862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47</xdr:row>
      <xdr:rowOff>95250</xdr:rowOff>
    </xdr:from>
    <xdr:to>
      <xdr:col>8</xdr:col>
      <xdr:colOff>533400</xdr:colOff>
      <xdr:row>49</xdr:row>
      <xdr:rowOff>133351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714750" y="9239250"/>
          <a:ext cx="1695450" cy="428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stengineering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rstengineering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rstengineering.com/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rstengineer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D29" sqref="D29"/>
    </sheetView>
  </sheetViews>
  <sheetFormatPr defaultRowHeight="15" x14ac:dyDescent="0.25"/>
  <sheetData>
    <row r="1" spans="1:9" x14ac:dyDescent="0.25">
      <c r="A1" s="43"/>
      <c r="B1" s="43"/>
      <c r="C1" s="43"/>
      <c r="D1" s="43"/>
      <c r="E1" s="43"/>
      <c r="F1" s="43"/>
      <c r="G1" s="43"/>
      <c r="H1" s="43"/>
      <c r="I1" s="43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s="48" customFormat="1" ht="15.75" customHeight="1" x14ac:dyDescent="0.25">
      <c r="A3" s="46" t="s">
        <v>50</v>
      </c>
      <c r="B3" s="46"/>
      <c r="C3" s="46"/>
      <c r="D3" s="46"/>
      <c r="E3" s="46"/>
      <c r="F3" s="47"/>
      <c r="G3" s="47"/>
      <c r="H3" s="47"/>
      <c r="I3" s="47"/>
    </row>
    <row r="4" spans="1:9" ht="15" customHeight="1" x14ac:dyDescent="0.25">
      <c r="A4" s="45"/>
      <c r="B4" s="49" t="s">
        <v>51</v>
      </c>
      <c r="C4" s="45"/>
      <c r="D4" s="45"/>
      <c r="E4" s="45"/>
      <c r="F4" s="43"/>
      <c r="G4" s="43"/>
      <c r="H4" s="43"/>
      <c r="I4" s="43"/>
    </row>
    <row r="5" spans="1:9" x14ac:dyDescent="0.25">
      <c r="A5" s="43"/>
      <c r="B5" s="49" t="s">
        <v>51</v>
      </c>
      <c r="C5" s="43"/>
      <c r="D5" s="43"/>
      <c r="E5" s="43"/>
      <c r="F5" s="43"/>
      <c r="G5" s="43"/>
      <c r="H5" s="43"/>
      <c r="I5" s="43"/>
    </row>
    <row r="6" spans="1:9" x14ac:dyDescent="0.25">
      <c r="A6" s="43"/>
      <c r="B6" s="49" t="s">
        <v>51</v>
      </c>
      <c r="C6" s="43"/>
      <c r="D6" s="43"/>
      <c r="E6" s="43"/>
      <c r="F6" s="43"/>
      <c r="G6" s="43"/>
      <c r="H6" s="43"/>
      <c r="I6" s="43"/>
    </row>
    <row r="7" spans="1:9" x14ac:dyDescent="0.25">
      <c r="A7" s="43"/>
      <c r="B7" s="49" t="s">
        <v>51</v>
      </c>
      <c r="C7" s="43"/>
      <c r="E7" s="43"/>
      <c r="F7" s="43"/>
      <c r="G7" s="43"/>
      <c r="H7" s="43"/>
      <c r="I7" s="43"/>
    </row>
    <row r="8" spans="1:9" x14ac:dyDescent="0.25">
      <c r="A8" s="43"/>
      <c r="B8" s="49" t="s">
        <v>51</v>
      </c>
      <c r="C8" s="43"/>
      <c r="D8" s="43"/>
      <c r="E8" s="43"/>
      <c r="F8" s="43"/>
      <c r="G8" s="43"/>
      <c r="H8" s="43"/>
      <c r="I8" s="43"/>
    </row>
    <row r="9" spans="1:9" x14ac:dyDescent="0.25">
      <c r="A9" s="43"/>
      <c r="B9" s="49" t="s">
        <v>51</v>
      </c>
      <c r="C9" s="43"/>
      <c r="D9" s="43"/>
      <c r="E9" s="43"/>
      <c r="F9" s="43"/>
      <c r="G9" s="43"/>
      <c r="H9" s="43"/>
      <c r="I9" s="43"/>
    </row>
    <row r="10" spans="1:9" x14ac:dyDescent="0.25">
      <c r="A10" s="43"/>
      <c r="B10" s="49" t="s">
        <v>51</v>
      </c>
      <c r="C10" s="43"/>
      <c r="D10" s="43"/>
      <c r="E10" s="43"/>
      <c r="F10" s="43"/>
      <c r="G10" s="43"/>
      <c r="H10" s="43"/>
      <c r="I10" s="43"/>
    </row>
    <row r="11" spans="1:9" x14ac:dyDescent="0.25">
      <c r="B11" s="49" t="s">
        <v>51</v>
      </c>
    </row>
    <row r="12" spans="1:9" x14ac:dyDescent="0.25">
      <c r="B12" s="49" t="s">
        <v>51</v>
      </c>
    </row>
    <row r="13" spans="1:9" x14ac:dyDescent="0.25">
      <c r="B13" s="49" t="s">
        <v>51</v>
      </c>
    </row>
    <row r="14" spans="1:9" x14ac:dyDescent="0.25">
      <c r="B14" s="49" t="s">
        <v>51</v>
      </c>
    </row>
    <row r="15" spans="1:9" x14ac:dyDescent="0.25">
      <c r="B15" s="49" t="s">
        <v>51</v>
      </c>
    </row>
    <row r="16" spans="1:9" x14ac:dyDescent="0.25">
      <c r="B16" s="49" t="s">
        <v>51</v>
      </c>
    </row>
    <row r="17" spans="2:2" x14ac:dyDescent="0.25">
      <c r="B17" s="49" t="s">
        <v>51</v>
      </c>
    </row>
    <row r="18" spans="2:2" x14ac:dyDescent="0.25">
      <c r="B18" s="49" t="s">
        <v>51</v>
      </c>
    </row>
    <row r="19" spans="2:2" x14ac:dyDescent="0.25">
      <c r="B19" s="49" t="s">
        <v>51</v>
      </c>
    </row>
    <row r="20" spans="2:2" x14ac:dyDescent="0.25">
      <c r="B20" s="49" t="s">
        <v>51</v>
      </c>
    </row>
    <row r="21" spans="2:2" x14ac:dyDescent="0.25">
      <c r="B21" s="49" t="s">
        <v>51</v>
      </c>
    </row>
    <row r="22" spans="2:2" x14ac:dyDescent="0.25">
      <c r="B22" s="49" t="s">
        <v>51</v>
      </c>
    </row>
    <row r="23" spans="2:2" x14ac:dyDescent="0.25">
      <c r="B23" s="49" t="s">
        <v>51</v>
      </c>
    </row>
    <row r="24" spans="2:2" x14ac:dyDescent="0.25">
      <c r="B24" s="49" t="s">
        <v>51</v>
      </c>
    </row>
    <row r="25" spans="2:2" x14ac:dyDescent="0.25">
      <c r="B25" s="49" t="s">
        <v>51</v>
      </c>
    </row>
    <row r="26" spans="2:2" x14ac:dyDescent="0.25">
      <c r="B26" s="49" t="s">
        <v>51</v>
      </c>
    </row>
    <row r="27" spans="2:2" x14ac:dyDescent="0.25">
      <c r="B27" s="49" t="s">
        <v>51</v>
      </c>
    </row>
    <row r="28" spans="2:2" x14ac:dyDescent="0.25">
      <c r="B28" s="49" t="s">
        <v>51</v>
      </c>
    </row>
    <row r="29" spans="2:2" x14ac:dyDescent="0.25">
      <c r="B29" s="49" t="s">
        <v>51</v>
      </c>
    </row>
    <row r="30" spans="2:2" x14ac:dyDescent="0.25">
      <c r="B30" s="49" t="s">
        <v>51</v>
      </c>
    </row>
    <row r="31" spans="2:2" x14ac:dyDescent="0.25">
      <c r="B31" s="49" t="s">
        <v>51</v>
      </c>
    </row>
    <row r="32" spans="2:2" x14ac:dyDescent="0.25">
      <c r="B32" s="49" t="s">
        <v>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Normal="100" workbookViewId="0">
      <selection activeCell="C10" sqref="C10"/>
    </sheetView>
  </sheetViews>
  <sheetFormatPr defaultRowHeight="15" x14ac:dyDescent="0.25"/>
  <sheetData>
    <row r="1" spans="1:13" x14ac:dyDescent="0.25">
      <c r="A1" s="53" t="s">
        <v>10</v>
      </c>
      <c r="B1" s="54"/>
      <c r="C1" s="54"/>
      <c r="D1" s="54"/>
      <c r="E1" s="54"/>
      <c r="F1" s="54"/>
      <c r="G1" s="54"/>
      <c r="H1" s="54"/>
      <c r="I1" s="54"/>
    </row>
    <row r="2" spans="1:13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3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13" ht="15.75" x14ac:dyDescent="0.25">
      <c r="A4" s="56" t="s">
        <v>15</v>
      </c>
      <c r="B4" s="57"/>
      <c r="C4" s="57"/>
      <c r="D4" s="57"/>
      <c r="E4" s="57"/>
      <c r="F4" s="57"/>
      <c r="G4" s="57"/>
      <c r="H4" s="57"/>
      <c r="I4" s="57"/>
    </row>
    <row r="5" spans="1:13" x14ac:dyDescent="0.25">
      <c r="A5" s="58">
        <v>43943</v>
      </c>
      <c r="B5" s="56"/>
      <c r="C5" s="56" t="s">
        <v>17</v>
      </c>
      <c r="D5" s="56"/>
      <c r="E5" s="56"/>
      <c r="F5" s="56"/>
      <c r="G5" s="56" t="s">
        <v>16</v>
      </c>
      <c r="H5" s="56"/>
      <c r="I5" s="56"/>
    </row>
    <row r="6" spans="1:13" x14ac:dyDescent="0.25">
      <c r="A6" s="1"/>
      <c r="B6" s="1"/>
      <c r="C6" s="1"/>
      <c r="D6" s="1"/>
      <c r="E6" s="3"/>
      <c r="F6" s="1"/>
      <c r="G6" s="1"/>
      <c r="H6" s="1"/>
      <c r="I6" s="1"/>
    </row>
    <row r="7" spans="1:13" x14ac:dyDescent="0.25">
      <c r="A7" s="55" t="s">
        <v>0</v>
      </c>
      <c r="B7" s="55"/>
      <c r="C7" s="1"/>
      <c r="D7" s="59" t="str">
        <f>HYPERLINK(D8)</f>
        <v>http://www.gcmap.com/airport/KGOO</v>
      </c>
      <c r="E7" s="60"/>
      <c r="F7" s="60"/>
      <c r="G7" s="60"/>
      <c r="H7" s="1" t="s">
        <v>23</v>
      </c>
      <c r="I7" s="1"/>
    </row>
    <row r="8" spans="1:13" x14ac:dyDescent="0.25">
      <c r="A8" s="55" t="s">
        <v>1</v>
      </c>
      <c r="B8" s="55"/>
      <c r="C8" s="7" t="s">
        <v>2</v>
      </c>
      <c r="D8" s="6" t="str">
        <f>CONCATENATE("http://www.gcmap.com/airport/",C8)</f>
        <v>http://www.gcmap.com/airport/KGOO</v>
      </c>
      <c r="F8" s="1"/>
      <c r="G8" s="1"/>
      <c r="H8" s="1"/>
      <c r="I8" s="1"/>
    </row>
    <row r="9" spans="1:13" x14ac:dyDescent="0.25">
      <c r="A9" s="1"/>
      <c r="B9" s="1"/>
      <c r="C9" s="1"/>
      <c r="F9" s="1"/>
      <c r="G9" s="1"/>
      <c r="H9" s="1"/>
      <c r="I9" s="1"/>
      <c r="J9" s="2"/>
      <c r="K9" s="2"/>
      <c r="L9" s="2"/>
      <c r="M9" s="2"/>
    </row>
    <row r="10" spans="1:13" x14ac:dyDescent="0.25">
      <c r="A10" s="55" t="s">
        <v>3</v>
      </c>
      <c r="B10" s="55"/>
      <c r="C10" s="8">
        <v>39</v>
      </c>
      <c r="D10" s="1" t="s">
        <v>4</v>
      </c>
      <c r="E10" s="1" t="s">
        <v>5</v>
      </c>
      <c r="F10" s="4"/>
      <c r="G10" s="1"/>
      <c r="H10" s="1"/>
      <c r="I10" s="1"/>
      <c r="J10" s="2"/>
      <c r="K10" s="2"/>
      <c r="L10" s="2"/>
      <c r="M10" s="2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2"/>
      <c r="K11" s="2"/>
      <c r="L11" s="2"/>
      <c r="M11" s="2"/>
    </row>
    <row r="12" spans="1:13" x14ac:dyDescent="0.25">
      <c r="A12" s="61" t="s">
        <v>6</v>
      </c>
      <c r="B12" s="61"/>
      <c r="C12" s="8">
        <v>13</v>
      </c>
      <c r="D12" s="1" t="s">
        <v>4</v>
      </c>
      <c r="E12" s="7" t="s">
        <v>7</v>
      </c>
      <c r="F12" s="1"/>
      <c r="G12" s="1"/>
      <c r="H12" s="1"/>
      <c r="I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3" x14ac:dyDescent="0.25">
      <c r="A14" s="55" t="s">
        <v>9</v>
      </c>
      <c r="B14" s="55"/>
      <c r="C14" s="55"/>
      <c r="D14" s="1"/>
      <c r="E14" s="1"/>
      <c r="F14" s="1"/>
      <c r="G14" s="1"/>
      <c r="H14" s="1"/>
      <c r="I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3" x14ac:dyDescent="0.25">
      <c r="A16" s="55" t="s">
        <v>8</v>
      </c>
      <c r="B16" s="55"/>
      <c r="C16" s="55"/>
      <c r="D16" s="55"/>
      <c r="E16" s="55"/>
      <c r="F16" s="55"/>
      <c r="G16" s="55"/>
      <c r="H16" s="5">
        <f>IF(E12="east",180-C12,IF(E12="west",180+C12,"xxxx"))</f>
        <v>167</v>
      </c>
      <c r="I16" s="1" t="s">
        <v>4</v>
      </c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H30" s="1"/>
      <c r="I30" s="1"/>
    </row>
    <row r="31" spans="1:9" x14ac:dyDescent="0.25">
      <c r="A31" s="1"/>
      <c r="B31" s="1"/>
      <c r="C31" s="1"/>
      <c r="H31" s="1"/>
      <c r="I31" s="1"/>
    </row>
    <row r="43" spans="1:9" ht="15.75" x14ac:dyDescent="0.25">
      <c r="A43" s="2"/>
      <c r="B43" s="2"/>
      <c r="C43" s="2"/>
      <c r="D43" s="50" t="s">
        <v>11</v>
      </c>
      <c r="E43" s="50"/>
      <c r="F43" s="50"/>
      <c r="G43" s="2"/>
      <c r="H43" s="2"/>
      <c r="I43" s="2"/>
    </row>
    <row r="44" spans="1:9" x14ac:dyDescent="0.25">
      <c r="A44" s="2"/>
      <c r="B44" s="2"/>
      <c r="C44" s="2"/>
      <c r="D44" s="51" t="s">
        <v>12</v>
      </c>
      <c r="E44" s="51"/>
      <c r="F44" s="51"/>
      <c r="G44" s="2"/>
      <c r="H44" s="2"/>
      <c r="I44" s="2"/>
    </row>
    <row r="45" spans="1:9" x14ac:dyDescent="0.25">
      <c r="A45" s="2"/>
      <c r="B45" s="2"/>
      <c r="C45" s="2"/>
      <c r="D45" s="52" t="s">
        <v>13</v>
      </c>
      <c r="E45" s="52"/>
      <c r="F45" s="52"/>
      <c r="G45" s="2"/>
      <c r="H45" s="2"/>
      <c r="I45" s="2"/>
    </row>
  </sheetData>
  <sheetProtection password="8105" sheet="1" objects="1" scenarios="1"/>
  <mergeCells count="15">
    <mergeCell ref="D43:F43"/>
    <mergeCell ref="D44:F44"/>
    <mergeCell ref="D45:F45"/>
    <mergeCell ref="A1:I3"/>
    <mergeCell ref="A7:B7"/>
    <mergeCell ref="A4:I4"/>
    <mergeCell ref="A5:B5"/>
    <mergeCell ref="G5:I5"/>
    <mergeCell ref="C5:F5"/>
    <mergeCell ref="D7:G7"/>
    <mergeCell ref="A10:B10"/>
    <mergeCell ref="A12:B12"/>
    <mergeCell ref="A14:C14"/>
    <mergeCell ref="A16:G16"/>
    <mergeCell ref="A8:B8"/>
  </mergeCells>
  <hyperlinks>
    <hyperlink ref="D44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D16" sqref="D16"/>
    </sheetView>
  </sheetViews>
  <sheetFormatPr defaultRowHeight="15" x14ac:dyDescent="0.25"/>
  <sheetData>
    <row r="1" spans="1:13" x14ac:dyDescent="0.25">
      <c r="A1" s="53" t="s">
        <v>14</v>
      </c>
      <c r="B1" s="54"/>
      <c r="C1" s="54"/>
      <c r="D1" s="54"/>
      <c r="E1" s="54"/>
      <c r="F1" s="54"/>
      <c r="G1" s="54"/>
      <c r="H1" s="54"/>
      <c r="I1" s="54"/>
    </row>
    <row r="2" spans="1:13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3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13" x14ac:dyDescent="0.25">
      <c r="A4" s="2"/>
      <c r="B4" s="2"/>
      <c r="C4" s="2"/>
      <c r="D4" s="2"/>
      <c r="E4" s="3"/>
      <c r="F4" s="2"/>
      <c r="G4" s="2"/>
      <c r="H4" s="2"/>
      <c r="I4" s="2"/>
    </row>
    <row r="5" spans="1:13" x14ac:dyDescent="0.25">
      <c r="A5" s="62" t="s">
        <v>3</v>
      </c>
      <c r="B5" s="62"/>
      <c r="C5" s="26">
        <f>SolarPrimer!C10</f>
        <v>39</v>
      </c>
      <c r="D5" s="26" t="str">
        <f>SolarPrimer!D10</f>
        <v>degrees</v>
      </c>
      <c r="E5" s="26" t="str">
        <f>SolarPrimer!E10</f>
        <v>north</v>
      </c>
      <c r="F5" s="27"/>
      <c r="G5" s="27"/>
      <c r="H5" s="28"/>
      <c r="I5" s="28"/>
    </row>
    <row r="6" spans="1:13" x14ac:dyDescent="0.25">
      <c r="A6" s="28"/>
      <c r="B6" s="28"/>
      <c r="C6" s="29"/>
      <c r="D6" s="30"/>
      <c r="E6" s="28"/>
      <c r="F6" s="28"/>
      <c r="G6" s="28"/>
      <c r="H6" s="28"/>
      <c r="I6" s="28"/>
    </row>
    <row r="7" spans="1:13" x14ac:dyDescent="0.25">
      <c r="A7" s="62" t="s">
        <v>24</v>
      </c>
      <c r="B7" s="62"/>
      <c r="C7" s="62"/>
      <c r="D7" s="31">
        <f>ROUND((0.75*$C$5+3),0)</f>
        <v>32</v>
      </c>
      <c r="E7" s="28" t="s">
        <v>4</v>
      </c>
      <c r="F7" s="28"/>
      <c r="G7" s="28" t="s">
        <v>22</v>
      </c>
      <c r="H7" s="32">
        <v>0.7</v>
      </c>
      <c r="I7" s="28"/>
      <c r="J7" s="2"/>
      <c r="K7" s="2"/>
      <c r="L7" s="2"/>
      <c r="M7" s="2"/>
    </row>
    <row r="8" spans="1:13" x14ac:dyDescent="0.25">
      <c r="A8" s="28"/>
      <c r="B8" s="28"/>
      <c r="C8" s="28"/>
      <c r="D8" s="28"/>
      <c r="E8" s="28"/>
      <c r="F8" s="28"/>
      <c r="G8" s="28"/>
      <c r="H8" s="28"/>
      <c r="I8" s="28"/>
      <c r="J8" s="2"/>
      <c r="K8" s="2"/>
      <c r="L8" s="2"/>
      <c r="M8" s="2"/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"/>
      <c r="K9" s="2"/>
      <c r="L9" s="2"/>
      <c r="M9" s="2"/>
    </row>
    <row r="10" spans="1:13" x14ac:dyDescent="0.25">
      <c r="A10" s="62" t="s">
        <v>25</v>
      </c>
      <c r="B10" s="62"/>
      <c r="C10" s="62"/>
      <c r="D10" s="62"/>
      <c r="E10" s="62"/>
      <c r="F10" s="62"/>
      <c r="G10" s="28"/>
      <c r="H10" s="28"/>
      <c r="I10" s="28"/>
      <c r="J10" s="2"/>
      <c r="K10" s="2"/>
      <c r="L10" s="2"/>
      <c r="M10" s="2"/>
    </row>
    <row r="11" spans="1:13" x14ac:dyDescent="0.25">
      <c r="A11" s="62" t="s">
        <v>18</v>
      </c>
      <c r="B11" s="62"/>
      <c r="C11" s="62"/>
      <c r="D11" s="31">
        <f>ROUND((0.9 * $C$5) -20, 0)</f>
        <v>15</v>
      </c>
      <c r="E11" s="28" t="s">
        <v>20</v>
      </c>
      <c r="F11" s="28"/>
      <c r="G11" s="28"/>
      <c r="H11" s="28"/>
      <c r="I11" s="28"/>
    </row>
    <row r="12" spans="1:13" x14ac:dyDescent="0.25">
      <c r="A12" s="62" t="s">
        <v>19</v>
      </c>
      <c r="B12" s="62"/>
      <c r="C12" s="62"/>
      <c r="D12" s="31">
        <f>ROUND((0.9 * $C$5) +20, 0)</f>
        <v>55</v>
      </c>
      <c r="E12" s="28" t="s">
        <v>4</v>
      </c>
      <c r="F12" s="28"/>
      <c r="G12" s="28" t="s">
        <v>22</v>
      </c>
      <c r="H12" s="32">
        <v>0.75</v>
      </c>
      <c r="I12" s="28"/>
    </row>
    <row r="13" spans="1:13" x14ac:dyDescent="0.25">
      <c r="A13" s="28"/>
      <c r="B13" s="28"/>
      <c r="C13" s="28"/>
      <c r="D13" s="28"/>
      <c r="E13" s="28"/>
      <c r="F13" s="28"/>
      <c r="G13" s="28"/>
      <c r="H13" s="33"/>
      <c r="I13" s="28"/>
    </row>
    <row r="14" spans="1:13" x14ac:dyDescent="0.25">
      <c r="A14" s="28"/>
      <c r="B14" s="28"/>
      <c r="C14" s="28"/>
      <c r="D14" s="28"/>
      <c r="E14" s="28"/>
      <c r="F14" s="28"/>
      <c r="G14" s="28"/>
      <c r="H14" s="28"/>
      <c r="I14" s="28"/>
    </row>
    <row r="15" spans="1:13" x14ac:dyDescent="0.25">
      <c r="A15" s="62" t="s">
        <v>26</v>
      </c>
      <c r="B15" s="62"/>
      <c r="C15" s="62"/>
      <c r="D15" s="62"/>
      <c r="E15" s="62"/>
      <c r="F15" s="62"/>
      <c r="G15" s="62"/>
      <c r="H15" s="62"/>
      <c r="I15" s="62"/>
    </row>
    <row r="16" spans="1:13" x14ac:dyDescent="0.25">
      <c r="A16" s="62" t="s">
        <v>21</v>
      </c>
      <c r="B16" s="62"/>
      <c r="C16" s="62"/>
      <c r="D16" s="34">
        <f>ROUND(($C$5) -2, 0)</f>
        <v>37</v>
      </c>
      <c r="E16" s="28"/>
      <c r="F16" s="28"/>
      <c r="G16" s="28"/>
      <c r="H16" s="28"/>
      <c r="I16" s="28"/>
    </row>
    <row r="17" spans="1:9" x14ac:dyDescent="0.25">
      <c r="A17" s="62" t="s">
        <v>18</v>
      </c>
      <c r="B17" s="62"/>
      <c r="C17" s="62"/>
      <c r="D17" s="34">
        <f>ROUND((0.9*$C$5) -24, 0)</f>
        <v>11</v>
      </c>
      <c r="E17" s="28"/>
      <c r="F17" s="28"/>
      <c r="G17" s="28"/>
      <c r="H17" s="28"/>
      <c r="I17" s="28"/>
    </row>
    <row r="18" spans="1:9" x14ac:dyDescent="0.25">
      <c r="A18" s="62" t="s">
        <v>19</v>
      </c>
      <c r="B18" s="62"/>
      <c r="C18" s="62"/>
      <c r="D18" s="34">
        <f>ROUND((0.9*$C$5) +24, 0)</f>
        <v>59</v>
      </c>
      <c r="E18" s="28"/>
      <c r="F18" s="28"/>
      <c r="G18" s="28" t="s">
        <v>22</v>
      </c>
      <c r="H18" s="32">
        <v>0.76</v>
      </c>
      <c r="I18" s="28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38" spans="1:9" ht="15.75" x14ac:dyDescent="0.25">
      <c r="A38" s="2"/>
      <c r="B38" s="2"/>
      <c r="D38" s="2"/>
      <c r="E38" s="10" t="s">
        <v>11</v>
      </c>
      <c r="F38" s="10"/>
      <c r="G38" s="2"/>
      <c r="H38" s="2"/>
      <c r="I38" s="2"/>
    </row>
    <row r="39" spans="1:9" x14ac:dyDescent="0.25">
      <c r="A39" s="2"/>
      <c r="B39" s="2"/>
      <c r="C39" s="2"/>
      <c r="D39" s="51" t="s">
        <v>12</v>
      </c>
      <c r="E39" s="51"/>
      <c r="F39" s="51"/>
      <c r="G39" s="2"/>
      <c r="H39" s="2"/>
      <c r="I39" s="2"/>
    </row>
    <row r="40" spans="1:9" x14ac:dyDescent="0.25">
      <c r="A40" s="2"/>
      <c r="B40" s="2"/>
      <c r="C40" s="2"/>
      <c r="E40" s="11" t="s">
        <v>13</v>
      </c>
      <c r="F40" s="2"/>
      <c r="G40" s="2"/>
      <c r="H40" s="2"/>
      <c r="I40" s="2"/>
    </row>
  </sheetData>
  <sheetProtection password="8105" sheet="1" objects="1" scenarios="1"/>
  <mergeCells count="11">
    <mergeCell ref="A16:C16"/>
    <mergeCell ref="A17:C17"/>
    <mergeCell ref="A18:C18"/>
    <mergeCell ref="A15:I15"/>
    <mergeCell ref="D39:F39"/>
    <mergeCell ref="A11:C11"/>
    <mergeCell ref="A12:C12"/>
    <mergeCell ref="A1:I3"/>
    <mergeCell ref="A5:B5"/>
    <mergeCell ref="A7:C7"/>
    <mergeCell ref="A10:F10"/>
  </mergeCells>
  <hyperlinks>
    <hyperlink ref="D39" r:id="rId1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9"/>
  <sheetViews>
    <sheetView view="pageBreakPreview" zoomScaleNormal="100" zoomScaleSheetLayoutView="100" workbookViewId="0">
      <selection activeCell="A48" sqref="A48:XFD49"/>
    </sheetView>
  </sheetViews>
  <sheetFormatPr defaultRowHeight="15" x14ac:dyDescent="0.25"/>
  <sheetData>
    <row r="1" spans="1:13" x14ac:dyDescent="0.25">
      <c r="A1" s="53" t="s">
        <v>45</v>
      </c>
      <c r="B1" s="54"/>
      <c r="C1" s="54"/>
      <c r="D1" s="54"/>
      <c r="E1" s="54"/>
      <c r="F1" s="54"/>
      <c r="G1" s="54"/>
      <c r="H1" s="54"/>
      <c r="I1" s="54"/>
    </row>
    <row r="2" spans="1:13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3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13" x14ac:dyDescent="0.25">
      <c r="A4" s="63" t="s">
        <v>27</v>
      </c>
      <c r="B4" s="63"/>
      <c r="C4" s="35">
        <v>10.75</v>
      </c>
      <c r="D4" s="24" t="s">
        <v>28</v>
      </c>
      <c r="E4" s="9"/>
      <c r="F4" s="25"/>
      <c r="G4" s="14"/>
      <c r="H4" s="15"/>
      <c r="I4" s="15"/>
    </row>
    <row r="5" spans="1:13" x14ac:dyDescent="0.25">
      <c r="A5" s="63" t="s">
        <v>30</v>
      </c>
      <c r="B5" s="63"/>
      <c r="C5" s="35">
        <v>1.5</v>
      </c>
      <c r="D5" s="24" t="s">
        <v>28</v>
      </c>
      <c r="E5" s="9"/>
      <c r="F5" s="14"/>
      <c r="G5" s="14"/>
      <c r="H5" s="15"/>
      <c r="I5" s="15"/>
    </row>
    <row r="6" spans="1:13" x14ac:dyDescent="0.25">
      <c r="A6" s="63" t="s">
        <v>43</v>
      </c>
      <c r="B6" s="63"/>
      <c r="C6" s="35">
        <v>2</v>
      </c>
      <c r="D6" s="24" t="s">
        <v>4</v>
      </c>
      <c r="E6" s="64" t="s">
        <v>44</v>
      </c>
      <c r="F6" s="64"/>
      <c r="G6" s="64"/>
      <c r="H6" s="15"/>
      <c r="I6" s="15"/>
    </row>
    <row r="7" spans="1:13" x14ac:dyDescent="0.25">
      <c r="A7" s="15"/>
      <c r="B7" s="15"/>
      <c r="C7" s="21"/>
      <c r="D7" s="9"/>
      <c r="E7" s="9"/>
      <c r="F7" s="14"/>
      <c r="G7" s="14"/>
      <c r="H7" s="15"/>
      <c r="I7" s="15"/>
    </row>
    <row r="8" spans="1:13" x14ac:dyDescent="0.25">
      <c r="A8" s="15"/>
      <c r="B8" s="15"/>
      <c r="C8" s="12"/>
      <c r="D8" s="9"/>
      <c r="E8" s="9"/>
      <c r="F8" s="14"/>
      <c r="G8" s="14"/>
      <c r="H8" s="15"/>
      <c r="I8" s="15"/>
    </row>
    <row r="9" spans="1:13" x14ac:dyDescent="0.25">
      <c r="A9" s="63" t="s">
        <v>39</v>
      </c>
      <c r="B9" s="63"/>
      <c r="C9" s="63"/>
      <c r="D9" s="63"/>
      <c r="E9" s="63"/>
      <c r="F9" s="63"/>
      <c r="G9" s="63"/>
      <c r="H9" s="15"/>
      <c r="I9" s="15"/>
    </row>
    <row r="10" spans="1:13" x14ac:dyDescent="0.25">
      <c r="A10" s="63" t="s">
        <v>29</v>
      </c>
      <c r="B10" s="63"/>
      <c r="C10" s="63"/>
      <c r="D10" s="63"/>
      <c r="E10" s="15"/>
      <c r="F10" s="15"/>
      <c r="G10" s="15"/>
      <c r="H10" s="16"/>
      <c r="I10" s="15"/>
      <c r="J10" s="2"/>
      <c r="K10" s="2"/>
      <c r="L10" s="2"/>
      <c r="M10" s="2"/>
    </row>
    <row r="11" spans="1:13" x14ac:dyDescent="0.25">
      <c r="A11" s="63" t="s">
        <v>35</v>
      </c>
      <c r="B11" s="63"/>
      <c r="C11" s="15">
        <f>PitchAngle!D7</f>
        <v>32</v>
      </c>
      <c r="D11" s="15" t="s">
        <v>4</v>
      </c>
      <c r="E11" s="15"/>
      <c r="F11" s="15"/>
      <c r="G11" s="15"/>
      <c r="H11" s="15"/>
      <c r="I11" s="15"/>
      <c r="J11" s="2"/>
      <c r="K11" s="2"/>
      <c r="L11" s="2"/>
      <c r="M11" s="2"/>
    </row>
    <row r="12" spans="1:13" x14ac:dyDescent="0.25">
      <c r="A12" s="63" t="s">
        <v>31</v>
      </c>
      <c r="B12" s="63"/>
      <c r="C12" s="7">
        <v>12</v>
      </c>
      <c r="D12" s="15" t="str">
        <f>IF(C12&lt;13,"valid","invalid")</f>
        <v>valid</v>
      </c>
      <c r="E12" s="63" t="s">
        <v>32</v>
      </c>
      <c r="F12" s="63"/>
      <c r="G12" s="20">
        <f>$C$5*C12</f>
        <v>18</v>
      </c>
      <c r="H12" s="15"/>
      <c r="I12" s="15"/>
      <c r="J12" s="2"/>
      <c r="K12" s="2"/>
      <c r="L12" s="2"/>
      <c r="M12" s="2"/>
    </row>
    <row r="13" spans="1:13" x14ac:dyDescent="0.25">
      <c r="A13" s="63" t="s">
        <v>33</v>
      </c>
      <c r="B13" s="63"/>
      <c r="C13" s="7">
        <v>15</v>
      </c>
      <c r="D13" s="15" t="str">
        <f>IF(C13&lt;17,"valid","invalid")</f>
        <v>valid</v>
      </c>
      <c r="E13" s="63" t="s">
        <v>34</v>
      </c>
      <c r="F13" s="63"/>
      <c r="G13" s="20">
        <f>$C$5*C13</f>
        <v>22.5</v>
      </c>
      <c r="H13" s="15"/>
      <c r="I13" s="15"/>
    </row>
    <row r="14" spans="1:13" x14ac:dyDescent="0.25">
      <c r="A14" s="63" t="s">
        <v>36</v>
      </c>
      <c r="B14" s="63"/>
      <c r="C14" s="22">
        <f>57.3*ACOS((G12^2+G13^2-$C$4^2)/(2*G12*G13))+$C$6</f>
        <v>30.077317979603542</v>
      </c>
      <c r="D14" s="15" t="s">
        <v>4</v>
      </c>
      <c r="E14" s="15"/>
      <c r="F14" s="15"/>
      <c r="G14" s="15"/>
      <c r="H14" s="16"/>
      <c r="I14" s="15"/>
    </row>
    <row r="15" spans="1:13" x14ac:dyDescent="0.25">
      <c r="A15" s="63" t="s">
        <v>39</v>
      </c>
      <c r="B15" s="63"/>
      <c r="C15" s="63"/>
      <c r="D15" s="63"/>
      <c r="E15" s="63"/>
      <c r="F15" s="63"/>
      <c r="G15" s="63"/>
      <c r="H15" s="5"/>
      <c r="I15" s="15"/>
    </row>
    <row r="16" spans="1:13" x14ac:dyDescent="0.25">
      <c r="A16" s="63" t="s">
        <v>39</v>
      </c>
      <c r="B16" s="63"/>
      <c r="C16" s="63"/>
      <c r="D16" s="63"/>
      <c r="E16" s="63"/>
      <c r="F16" s="63"/>
      <c r="G16" s="63"/>
      <c r="H16" s="15"/>
      <c r="I16" s="15"/>
    </row>
    <row r="17" spans="1:9" x14ac:dyDescent="0.25">
      <c r="A17" s="63" t="s">
        <v>37</v>
      </c>
      <c r="B17" s="63"/>
      <c r="C17" s="63"/>
      <c r="D17" s="63"/>
      <c r="E17" s="15"/>
      <c r="F17" s="15"/>
      <c r="G17" s="15"/>
      <c r="H17" s="15"/>
      <c r="I17" s="15"/>
    </row>
    <row r="18" spans="1:9" x14ac:dyDescent="0.25">
      <c r="A18" s="63" t="s">
        <v>35</v>
      </c>
      <c r="B18" s="63"/>
      <c r="C18" s="15">
        <f>PitchAngle!D11</f>
        <v>15</v>
      </c>
      <c r="D18" s="15" t="s">
        <v>4</v>
      </c>
      <c r="E18" s="15"/>
      <c r="F18" s="15"/>
      <c r="G18" s="15"/>
      <c r="H18" s="15"/>
      <c r="I18" s="15"/>
    </row>
    <row r="19" spans="1:9" x14ac:dyDescent="0.25">
      <c r="A19" s="63" t="s">
        <v>31</v>
      </c>
      <c r="B19" s="63"/>
      <c r="C19" s="7">
        <v>11</v>
      </c>
      <c r="D19" s="15" t="str">
        <f>IF(C19&lt;13,"valid","invalid")</f>
        <v>valid</v>
      </c>
      <c r="E19" s="63" t="s">
        <v>32</v>
      </c>
      <c r="F19" s="63"/>
      <c r="G19" s="20">
        <f>$C$5*C19</f>
        <v>16.5</v>
      </c>
      <c r="H19" s="15"/>
      <c r="I19" s="15"/>
    </row>
    <row r="20" spans="1:9" x14ac:dyDescent="0.25">
      <c r="A20" s="63" t="s">
        <v>33</v>
      </c>
      <c r="B20" s="63"/>
      <c r="C20" s="7">
        <v>17</v>
      </c>
      <c r="D20" s="15" t="str">
        <f>IF(C20&lt;17,"valid","invalid")</f>
        <v>invalid</v>
      </c>
      <c r="E20" s="63" t="s">
        <v>34</v>
      </c>
      <c r="F20" s="63"/>
      <c r="G20" s="20">
        <f>$C$5*C20</f>
        <v>25.5</v>
      </c>
      <c r="H20" s="16"/>
      <c r="I20" s="15"/>
    </row>
    <row r="21" spans="1:9" x14ac:dyDescent="0.25">
      <c r="A21" s="63" t="s">
        <v>36</v>
      </c>
      <c r="B21" s="63"/>
      <c r="C21" s="22">
        <f>57.3*ACOS((G19^2+G20^2-$C$4^2)/(2*G19*G20))+$C$6</f>
        <v>18.479457790171512</v>
      </c>
      <c r="D21" s="15" t="s">
        <v>4</v>
      </c>
      <c r="E21" s="15"/>
      <c r="F21" s="15"/>
      <c r="G21" s="15"/>
      <c r="H21" s="15"/>
      <c r="I21" s="15"/>
    </row>
    <row r="22" spans="1:9" x14ac:dyDescent="0.25">
      <c r="A22" s="15"/>
      <c r="B22" s="15"/>
      <c r="C22" s="15"/>
      <c r="D22" s="15"/>
      <c r="E22" s="15"/>
      <c r="F22" s="15"/>
      <c r="G22" s="15"/>
      <c r="H22" s="15"/>
      <c r="I22" s="15"/>
    </row>
    <row r="23" spans="1:9" x14ac:dyDescent="0.25">
      <c r="A23" s="63" t="s">
        <v>38</v>
      </c>
      <c r="B23" s="63"/>
      <c r="C23" s="63"/>
      <c r="D23" s="63"/>
      <c r="E23" s="15"/>
      <c r="F23" s="15"/>
      <c r="G23" s="15"/>
      <c r="H23" s="15"/>
      <c r="I23" s="15"/>
    </row>
    <row r="24" spans="1:9" x14ac:dyDescent="0.25">
      <c r="A24" s="63" t="s">
        <v>35</v>
      </c>
      <c r="B24" s="63"/>
      <c r="C24" s="15">
        <f>PitchAngle!D12</f>
        <v>55</v>
      </c>
      <c r="D24" s="15" t="s">
        <v>4</v>
      </c>
      <c r="E24" s="15"/>
      <c r="F24" s="15"/>
      <c r="G24" s="15"/>
      <c r="H24" s="15"/>
      <c r="I24" s="15"/>
    </row>
    <row r="25" spans="1:9" x14ac:dyDescent="0.25">
      <c r="A25" s="63" t="s">
        <v>31</v>
      </c>
      <c r="B25" s="63"/>
      <c r="C25" s="7">
        <v>9</v>
      </c>
      <c r="D25" s="15" t="str">
        <f>IF(C25&lt;13,"valid","invalid")</f>
        <v>valid</v>
      </c>
      <c r="E25" s="63" t="s">
        <v>32</v>
      </c>
      <c r="F25" s="63"/>
      <c r="G25" s="20">
        <f>$C$5*C25</f>
        <v>13.5</v>
      </c>
      <c r="H25" s="15"/>
      <c r="I25" s="15"/>
    </row>
    <row r="26" spans="1:9" x14ac:dyDescent="0.25">
      <c r="A26" s="63" t="s">
        <v>33</v>
      </c>
      <c r="B26" s="63"/>
      <c r="C26" s="7">
        <v>8</v>
      </c>
      <c r="D26" s="15" t="str">
        <f>IF(C26&lt;17,"valid","invalid")</f>
        <v>valid</v>
      </c>
      <c r="E26" s="63" t="s">
        <v>34</v>
      </c>
      <c r="F26" s="63"/>
      <c r="G26" s="20">
        <f>$C$5*C26</f>
        <v>12</v>
      </c>
      <c r="H26" s="15"/>
      <c r="I26" s="15"/>
    </row>
    <row r="27" spans="1:9" x14ac:dyDescent="0.25">
      <c r="A27" s="63" t="s">
        <v>36</v>
      </c>
      <c r="B27" s="63"/>
      <c r="C27" s="22">
        <f>57.3*ACOS((G25^2+G26^2-$C$4^2)/(2*G25*G26))+$C$6</f>
        <v>51.441675209045314</v>
      </c>
      <c r="D27" s="15" t="s">
        <v>4</v>
      </c>
      <c r="E27" s="15"/>
      <c r="F27" s="15"/>
      <c r="G27" s="15"/>
      <c r="H27" s="15"/>
      <c r="I27" s="15"/>
    </row>
    <row r="28" spans="1:9" x14ac:dyDescent="0.25">
      <c r="A28" s="63" t="s">
        <v>39</v>
      </c>
      <c r="B28" s="63"/>
      <c r="C28" s="63"/>
      <c r="D28" s="63"/>
      <c r="E28" s="63"/>
      <c r="F28" s="63"/>
      <c r="G28" s="63"/>
      <c r="H28" s="15"/>
      <c r="I28" s="15"/>
    </row>
    <row r="29" spans="1:9" x14ac:dyDescent="0.25">
      <c r="A29" s="63" t="s">
        <v>39</v>
      </c>
      <c r="B29" s="63"/>
      <c r="C29" s="63"/>
      <c r="D29" s="63"/>
      <c r="E29" s="63"/>
      <c r="F29" s="63"/>
      <c r="G29" s="63"/>
      <c r="H29" s="15"/>
      <c r="I29" s="15"/>
    </row>
    <row r="30" spans="1:9" x14ac:dyDescent="0.25">
      <c r="A30" s="63" t="s">
        <v>41</v>
      </c>
      <c r="B30" s="63"/>
      <c r="C30" s="63"/>
      <c r="D30" s="63"/>
      <c r="E30" s="63"/>
      <c r="F30" s="15"/>
      <c r="G30" s="15"/>
      <c r="H30" s="15"/>
      <c r="I30" s="15"/>
    </row>
    <row r="31" spans="1:9" x14ac:dyDescent="0.25">
      <c r="A31" s="63" t="s">
        <v>35</v>
      </c>
      <c r="B31" s="63"/>
      <c r="C31" s="19">
        <f>PitchAngle!D16</f>
        <v>37</v>
      </c>
      <c r="D31" s="15" t="s">
        <v>4</v>
      </c>
      <c r="E31" s="15"/>
      <c r="F31" s="15"/>
      <c r="G31" s="15"/>
      <c r="H31" s="15"/>
      <c r="I31" s="15"/>
    </row>
    <row r="32" spans="1:9" x14ac:dyDescent="0.25">
      <c r="A32" s="63" t="s">
        <v>31</v>
      </c>
      <c r="B32" s="63"/>
      <c r="C32" s="7">
        <v>12</v>
      </c>
      <c r="D32" s="15" t="str">
        <f>IF(C32&lt;13,"valid","invalid")</f>
        <v>valid</v>
      </c>
      <c r="E32" s="63" t="s">
        <v>32</v>
      </c>
      <c r="F32" s="63"/>
      <c r="G32" s="20">
        <f>$C$5*C32</f>
        <v>18</v>
      </c>
      <c r="H32" s="15"/>
      <c r="I32" s="15"/>
    </row>
    <row r="33" spans="1:12" x14ac:dyDescent="0.25">
      <c r="A33" s="63" t="s">
        <v>33</v>
      </c>
      <c r="B33" s="63"/>
      <c r="C33" s="7">
        <v>13</v>
      </c>
      <c r="D33" s="15" t="str">
        <f>IF(C33&lt;17,"valid","invalid")</f>
        <v>valid</v>
      </c>
      <c r="E33" s="63" t="s">
        <v>34</v>
      </c>
      <c r="F33" s="63"/>
      <c r="G33" s="20">
        <f>$C$5*C33</f>
        <v>19.5</v>
      </c>
      <c r="H33" s="15"/>
      <c r="I33" s="15"/>
    </row>
    <row r="34" spans="1:12" x14ac:dyDescent="0.25">
      <c r="A34" s="63" t="s">
        <v>36</v>
      </c>
      <c r="B34" s="63"/>
      <c r="C34" s="22">
        <f>57.3*ACOS((G32^2+G33^2-$C$4^2)/(2*G32*G33))+$C$6</f>
        <v>35.011307748917666</v>
      </c>
      <c r="D34" s="15" t="s">
        <v>4</v>
      </c>
      <c r="E34" s="15"/>
      <c r="F34" s="15"/>
      <c r="G34" s="15"/>
      <c r="H34" s="15"/>
      <c r="I34" s="15"/>
    </row>
    <row r="35" spans="1:12" x14ac:dyDescent="0.25">
      <c r="A35" s="15"/>
      <c r="B35" s="15"/>
      <c r="C35" s="15"/>
      <c r="D35" s="15"/>
      <c r="E35" s="15"/>
      <c r="F35" s="15"/>
      <c r="G35" s="15"/>
      <c r="H35" s="15"/>
      <c r="I35" s="15"/>
    </row>
    <row r="36" spans="1:12" x14ac:dyDescent="0.25">
      <c r="A36" s="63" t="s">
        <v>40</v>
      </c>
      <c r="B36" s="63"/>
      <c r="C36" s="63"/>
      <c r="D36" s="63"/>
      <c r="E36" s="15"/>
      <c r="F36" s="15"/>
      <c r="G36" s="15"/>
      <c r="H36" s="15"/>
      <c r="I36" s="15"/>
    </row>
    <row r="37" spans="1:12" x14ac:dyDescent="0.25">
      <c r="A37" s="63" t="s">
        <v>35</v>
      </c>
      <c r="B37" s="63"/>
      <c r="C37" s="19">
        <f>PitchAngle!D17</f>
        <v>11</v>
      </c>
      <c r="D37" s="15" t="s">
        <v>4</v>
      </c>
      <c r="E37" s="15"/>
      <c r="F37" s="15"/>
      <c r="G37" s="15"/>
      <c r="H37" s="15"/>
      <c r="I37" s="15"/>
      <c r="L37" s="23"/>
    </row>
    <row r="38" spans="1:12" x14ac:dyDescent="0.25">
      <c r="A38" s="63" t="s">
        <v>31</v>
      </c>
      <c r="B38" s="63"/>
      <c r="C38" s="7">
        <v>9</v>
      </c>
      <c r="D38" s="15" t="str">
        <f>IF(C38&lt;13,"valid","invalid")</f>
        <v>valid</v>
      </c>
      <c r="E38" s="63" t="s">
        <v>32</v>
      </c>
      <c r="F38" s="63"/>
      <c r="G38" s="20">
        <f>$C$5*C38</f>
        <v>13.5</v>
      </c>
      <c r="H38" s="15"/>
      <c r="I38" s="15"/>
    </row>
    <row r="39" spans="1:12" x14ac:dyDescent="0.25">
      <c r="A39" s="63" t="s">
        <v>33</v>
      </c>
      <c r="B39" s="63"/>
      <c r="C39" s="7">
        <v>16</v>
      </c>
      <c r="D39" s="15" t="str">
        <f>IF(C39&lt;17,"valid","invalid")</f>
        <v>valid</v>
      </c>
      <c r="E39" s="63" t="s">
        <v>34</v>
      </c>
      <c r="F39" s="63"/>
      <c r="G39" s="20">
        <f>$C$5*C39</f>
        <v>24</v>
      </c>
      <c r="H39" s="15"/>
      <c r="I39" s="15"/>
    </row>
    <row r="40" spans="1:12" x14ac:dyDescent="0.25">
      <c r="A40" s="63" t="s">
        <v>36</v>
      </c>
      <c r="B40" s="63"/>
      <c r="C40" s="22">
        <f>57.3*ACOS((G38^2+G39^2-$C$4^2)/(2*G38*G39))+$C$6</f>
        <v>9.3422427960731937</v>
      </c>
      <c r="D40" s="15" t="s">
        <v>4</v>
      </c>
      <c r="E40" s="15"/>
      <c r="F40" s="15"/>
      <c r="G40" s="15"/>
      <c r="H40" s="15"/>
      <c r="I40" s="15"/>
    </row>
    <row r="41" spans="1:12" x14ac:dyDescent="0.25">
      <c r="A41" s="15"/>
      <c r="B41" s="15"/>
      <c r="C41" s="17"/>
      <c r="D41" s="15"/>
      <c r="E41" s="15"/>
      <c r="F41" s="15"/>
      <c r="G41" s="15"/>
      <c r="H41" s="15"/>
      <c r="I41" s="15"/>
    </row>
    <row r="42" spans="1:12" x14ac:dyDescent="0.25">
      <c r="A42" s="63" t="s">
        <v>42</v>
      </c>
      <c r="B42" s="63"/>
      <c r="C42" s="63"/>
      <c r="D42" s="63"/>
      <c r="E42" s="15"/>
      <c r="F42" s="15"/>
      <c r="G42" s="15"/>
      <c r="H42" s="15"/>
      <c r="I42" s="15"/>
    </row>
    <row r="43" spans="1:12" x14ac:dyDescent="0.25">
      <c r="A43" s="63" t="s">
        <v>35</v>
      </c>
      <c r="B43" s="63"/>
      <c r="C43" s="19">
        <f>PitchAngle!D18</f>
        <v>59</v>
      </c>
      <c r="D43" s="15" t="s">
        <v>4</v>
      </c>
      <c r="E43" s="15"/>
      <c r="F43" s="15"/>
      <c r="G43" s="15"/>
      <c r="H43" s="18"/>
      <c r="I43" s="18"/>
    </row>
    <row r="44" spans="1:12" x14ac:dyDescent="0.25">
      <c r="A44" s="63" t="s">
        <v>31</v>
      </c>
      <c r="B44" s="63"/>
      <c r="C44" s="7">
        <v>8</v>
      </c>
      <c r="D44" s="15" t="str">
        <f>IF(C44&lt;13,"valid","invalid")</f>
        <v>valid</v>
      </c>
      <c r="E44" s="63" t="s">
        <v>32</v>
      </c>
      <c r="F44" s="63"/>
      <c r="G44" s="20">
        <f>$C$5*C44</f>
        <v>12</v>
      </c>
      <c r="H44" s="18"/>
      <c r="I44" s="18"/>
    </row>
    <row r="45" spans="1:12" x14ac:dyDescent="0.25">
      <c r="A45" s="63" t="s">
        <v>33</v>
      </c>
      <c r="B45" s="63"/>
      <c r="C45" s="7">
        <v>8</v>
      </c>
      <c r="D45" s="15" t="str">
        <f>IF(C45&lt;17,"valid","invalid")</f>
        <v>valid</v>
      </c>
      <c r="E45" s="63" t="s">
        <v>34</v>
      </c>
      <c r="F45" s="63"/>
      <c r="G45" s="20">
        <f>$C$5*C45</f>
        <v>12</v>
      </c>
      <c r="H45" s="18"/>
      <c r="I45" s="18"/>
    </row>
    <row r="46" spans="1:12" x14ac:dyDescent="0.25">
      <c r="A46" s="63" t="s">
        <v>36</v>
      </c>
      <c r="B46" s="63"/>
      <c r="C46" s="22">
        <f>57.3*ACOS((G44^2+G45^2-$C$4^2)/(2*G44*G45))+$C$6</f>
        <v>55.224115895199787</v>
      </c>
      <c r="D46" s="15" t="s">
        <v>4</v>
      </c>
      <c r="E46" s="15"/>
      <c r="F46" s="15"/>
      <c r="G46" s="15"/>
      <c r="H46" s="18"/>
      <c r="I46" s="18"/>
    </row>
    <row r="47" spans="1:12" x14ac:dyDescent="0.25">
      <c r="A47" s="63" t="s">
        <v>39</v>
      </c>
      <c r="B47" s="63"/>
      <c r="C47" s="63"/>
      <c r="D47" s="63"/>
      <c r="E47" s="63"/>
      <c r="F47" s="63"/>
      <c r="G47" s="63"/>
      <c r="H47" s="18"/>
      <c r="I47" s="18"/>
    </row>
    <row r="48" spans="1:12" x14ac:dyDescent="0.25">
      <c r="A48" s="44"/>
      <c r="B48" s="44"/>
      <c r="C48" s="44"/>
      <c r="D48" s="44"/>
      <c r="E48" s="44"/>
      <c r="F48" s="44"/>
      <c r="G48" s="44"/>
      <c r="H48" s="18"/>
      <c r="I48" s="18"/>
    </row>
    <row r="49" spans="1:9" x14ac:dyDescent="0.25">
      <c r="A49" s="44"/>
      <c r="B49" s="44"/>
      <c r="C49" s="44"/>
      <c r="D49" s="44"/>
      <c r="E49" s="44"/>
      <c r="F49" s="44"/>
      <c r="G49" s="44"/>
      <c r="H49" s="18"/>
      <c r="I49" s="18"/>
    </row>
    <row r="50" spans="1:9" x14ac:dyDescent="0.25">
      <c r="A50" s="44"/>
      <c r="B50" s="44"/>
      <c r="C50" s="44"/>
      <c r="D50" s="44"/>
      <c r="E50" s="44"/>
      <c r="F50" s="44"/>
      <c r="G50" s="44"/>
      <c r="H50" s="18"/>
      <c r="I50" s="18"/>
    </row>
    <row r="51" spans="1:9" x14ac:dyDescent="0.25">
      <c r="A51" s="44"/>
      <c r="B51" s="44"/>
      <c r="C51" s="44"/>
      <c r="D51" s="44"/>
      <c r="E51" s="44"/>
      <c r="F51" s="44"/>
      <c r="G51" s="44"/>
      <c r="H51" s="18"/>
      <c r="I51" s="18"/>
    </row>
    <row r="52" spans="1:9" x14ac:dyDescent="0.25">
      <c r="B52" s="44"/>
      <c r="C52" s="44"/>
      <c r="D52" s="44"/>
      <c r="E52" s="44"/>
      <c r="F52" s="44"/>
      <c r="G52" s="44"/>
      <c r="H52" s="18"/>
      <c r="I52" s="18"/>
    </row>
    <row r="53" spans="1:9" x14ac:dyDescent="0.25">
      <c r="A53" s="44"/>
      <c r="B53" s="44"/>
      <c r="C53" s="44"/>
      <c r="D53" s="44"/>
      <c r="E53" s="44"/>
      <c r="F53" s="44"/>
      <c r="G53" s="44"/>
      <c r="H53" s="18"/>
      <c r="I53" s="18"/>
    </row>
    <row r="54" spans="1:9" x14ac:dyDescent="0.25">
      <c r="A54" s="44"/>
      <c r="B54" s="44"/>
      <c r="C54" s="44"/>
      <c r="D54" s="44"/>
      <c r="E54" s="44"/>
      <c r="F54" s="44"/>
      <c r="G54" s="44"/>
      <c r="H54" s="18"/>
      <c r="I54" s="18"/>
    </row>
    <row r="55" spans="1:9" x14ac:dyDescent="0.25">
      <c r="A55" s="44"/>
      <c r="B55" s="44"/>
      <c r="C55" s="44"/>
      <c r="D55" s="44"/>
      <c r="E55" s="44"/>
      <c r="F55" s="44"/>
      <c r="G55" s="44"/>
      <c r="H55" s="18"/>
      <c r="I55" s="18"/>
    </row>
    <row r="56" spans="1:9" x14ac:dyDescent="0.25">
      <c r="A56" s="44"/>
      <c r="B56" s="44"/>
      <c r="C56" s="44"/>
      <c r="D56" s="44"/>
      <c r="E56" s="44"/>
      <c r="F56" s="44"/>
      <c r="G56" s="44"/>
      <c r="H56" s="18"/>
      <c r="I56" s="18"/>
    </row>
    <row r="57" spans="1:9" x14ac:dyDescent="0.25">
      <c r="A57" s="44"/>
      <c r="B57" s="44"/>
      <c r="C57" s="44"/>
      <c r="D57" s="44"/>
      <c r="E57" s="44"/>
      <c r="F57" s="44"/>
      <c r="G57" s="44"/>
      <c r="H57" s="18"/>
      <c r="I57" s="18"/>
    </row>
    <row r="58" spans="1:9" x14ac:dyDescent="0.25">
      <c r="A58" s="44"/>
      <c r="B58" s="44"/>
      <c r="C58" s="44"/>
      <c r="D58" s="44"/>
      <c r="E58" s="44"/>
      <c r="F58" s="44"/>
      <c r="G58" s="44"/>
      <c r="H58" s="18"/>
      <c r="I58" s="18"/>
    </row>
    <row r="59" spans="1:9" x14ac:dyDescent="0.25">
      <c r="A59" s="44"/>
      <c r="B59" s="44"/>
      <c r="C59" s="44"/>
      <c r="D59" s="44"/>
      <c r="E59" s="44"/>
      <c r="F59" s="44"/>
      <c r="G59" s="44"/>
      <c r="H59" s="18"/>
      <c r="I59" s="18"/>
    </row>
    <row r="60" spans="1:9" x14ac:dyDescent="0.25">
      <c r="A60" s="44"/>
      <c r="B60" s="44"/>
      <c r="C60" s="44"/>
      <c r="D60" s="44"/>
      <c r="E60" s="44"/>
      <c r="F60" s="44"/>
      <c r="G60" s="44"/>
      <c r="H60" s="18"/>
      <c r="I60" s="18"/>
    </row>
    <row r="61" spans="1:9" x14ac:dyDescent="0.25">
      <c r="A61" s="44"/>
      <c r="B61" s="44"/>
      <c r="C61" s="44"/>
      <c r="D61" s="44"/>
      <c r="E61" s="44"/>
      <c r="F61" s="44"/>
      <c r="G61" s="44"/>
      <c r="H61" s="18"/>
      <c r="I61" s="18"/>
    </row>
    <row r="62" spans="1:9" x14ac:dyDescent="0.25">
      <c r="A62" s="44"/>
      <c r="B62" s="44"/>
      <c r="C62" s="44"/>
      <c r="D62" s="44"/>
      <c r="E62" s="44"/>
      <c r="F62" s="44"/>
      <c r="G62" s="44"/>
      <c r="H62" s="18"/>
      <c r="I62" s="18"/>
    </row>
    <row r="63" spans="1:9" x14ac:dyDescent="0.25">
      <c r="A63" s="44"/>
      <c r="B63" s="44"/>
      <c r="C63" s="44"/>
      <c r="D63" s="44"/>
      <c r="E63" s="44"/>
      <c r="F63" s="44"/>
      <c r="G63" s="44"/>
      <c r="H63" s="18"/>
      <c r="I63" s="18"/>
    </row>
    <row r="64" spans="1:9" x14ac:dyDescent="0.25">
      <c r="A64" s="44"/>
      <c r="B64" s="44"/>
      <c r="C64" s="44"/>
      <c r="D64" s="44"/>
      <c r="E64" s="44"/>
      <c r="F64" s="44"/>
      <c r="G64" s="44"/>
      <c r="H64" s="18"/>
      <c r="I64" s="18"/>
    </row>
    <row r="65" spans="1:9" x14ac:dyDescent="0.25">
      <c r="A65" s="44"/>
      <c r="B65" s="44"/>
      <c r="C65" s="44"/>
      <c r="D65" s="44"/>
      <c r="E65" s="44"/>
      <c r="F65" s="44"/>
      <c r="G65" s="44"/>
      <c r="H65" s="18"/>
      <c r="I65" s="18"/>
    </row>
    <row r="66" spans="1:9" x14ac:dyDescent="0.25">
      <c r="A66" s="44"/>
      <c r="B66" s="44"/>
      <c r="C66" s="44"/>
      <c r="D66" s="44"/>
      <c r="E66" s="44"/>
      <c r="F66" s="44"/>
      <c r="G66" s="44"/>
      <c r="H66" s="18"/>
      <c r="I66" s="18"/>
    </row>
    <row r="67" spans="1:9" x14ac:dyDescent="0.25">
      <c r="A67" s="44"/>
      <c r="B67" s="44"/>
      <c r="C67" s="44"/>
      <c r="D67" s="44"/>
      <c r="E67" s="44"/>
      <c r="F67" s="44"/>
      <c r="G67" s="44"/>
      <c r="H67" s="18"/>
      <c r="I67" s="18"/>
    </row>
    <row r="68" spans="1:9" x14ac:dyDescent="0.25">
      <c r="A68" s="44"/>
      <c r="B68" s="44"/>
      <c r="C68" s="44"/>
      <c r="D68" s="44"/>
      <c r="E68" s="44"/>
      <c r="F68" s="44"/>
      <c r="G68" s="44"/>
      <c r="H68" s="18"/>
      <c r="I68" s="18"/>
    </row>
    <row r="69" spans="1:9" x14ac:dyDescent="0.25">
      <c r="A69" s="44"/>
      <c r="B69" s="44"/>
      <c r="C69" s="44"/>
      <c r="D69" s="44"/>
      <c r="E69" s="44"/>
      <c r="F69" s="44"/>
      <c r="G69" s="44"/>
      <c r="H69" s="18"/>
      <c r="I69" s="18"/>
    </row>
    <row r="70" spans="1:9" x14ac:dyDescent="0.25">
      <c r="A70" s="13"/>
      <c r="B70" s="13"/>
      <c r="C70" s="13"/>
      <c r="D70" s="13"/>
      <c r="E70" s="13"/>
      <c r="F70" s="13"/>
      <c r="G70" s="13"/>
      <c r="H70" s="13"/>
      <c r="I70" s="13"/>
    </row>
    <row r="71" spans="1:9" ht="15.75" x14ac:dyDescent="0.25">
      <c r="A71" s="2"/>
      <c r="B71" s="2"/>
      <c r="D71" s="2"/>
      <c r="E71" s="10" t="s">
        <v>11</v>
      </c>
      <c r="F71" s="10"/>
      <c r="G71" s="2"/>
      <c r="H71" s="2"/>
      <c r="I71" s="2"/>
    </row>
    <row r="72" spans="1:9" x14ac:dyDescent="0.25">
      <c r="A72" s="2"/>
      <c r="B72" s="2"/>
      <c r="C72" s="2"/>
      <c r="D72" s="51" t="s">
        <v>12</v>
      </c>
      <c r="E72" s="51"/>
      <c r="F72" s="51"/>
      <c r="G72" s="2"/>
      <c r="H72" s="2"/>
      <c r="I72" s="2"/>
    </row>
    <row r="73" spans="1:9" x14ac:dyDescent="0.25">
      <c r="A73" s="2"/>
      <c r="B73" s="2"/>
      <c r="C73" s="2"/>
      <c r="E73" s="11" t="s">
        <v>13</v>
      </c>
      <c r="F73" s="2"/>
      <c r="G73" s="2"/>
      <c r="H73" s="2"/>
      <c r="I73" s="2"/>
    </row>
    <row r="75" spans="1:9" x14ac:dyDescent="0.25">
      <c r="A75" s="18"/>
      <c r="B75" s="18"/>
      <c r="C75" s="18"/>
      <c r="D75" s="18"/>
      <c r="E75" s="18"/>
      <c r="F75" s="18"/>
      <c r="G75" s="18"/>
      <c r="H75" s="18"/>
      <c r="I75" s="18"/>
    </row>
    <row r="76" spans="1:9" x14ac:dyDescent="0.25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25">
      <c r="A77" s="18"/>
      <c r="B77" s="18"/>
      <c r="C77" s="18"/>
      <c r="D77" s="18"/>
      <c r="E77" s="18"/>
      <c r="F77" s="18"/>
      <c r="G77" s="18"/>
      <c r="H77" s="18"/>
      <c r="I77" s="18"/>
    </row>
    <row r="78" spans="1:9" x14ac:dyDescent="0.25">
      <c r="A78" s="18"/>
      <c r="B78" s="18"/>
      <c r="C78" s="18"/>
      <c r="D78" s="18"/>
      <c r="E78" s="18"/>
      <c r="F78" s="18"/>
      <c r="G78" s="18"/>
      <c r="H78" s="18"/>
      <c r="I78" s="18"/>
    </row>
    <row r="79" spans="1:9" x14ac:dyDescent="0.25">
      <c r="A79" s="18"/>
      <c r="B79" s="18"/>
      <c r="C79" s="18"/>
      <c r="D79" s="18"/>
      <c r="E79" s="18"/>
      <c r="F79" s="18"/>
      <c r="G79" s="18"/>
      <c r="H79" s="18"/>
      <c r="I79" s="18"/>
    </row>
  </sheetData>
  <mergeCells count="54">
    <mergeCell ref="D72:F72"/>
    <mergeCell ref="A1:I3"/>
    <mergeCell ref="A4:B4"/>
    <mergeCell ref="A10:D10"/>
    <mergeCell ref="A11:B11"/>
    <mergeCell ref="A5:B5"/>
    <mergeCell ref="A12:B12"/>
    <mergeCell ref="E12:F12"/>
    <mergeCell ref="A13:B13"/>
    <mergeCell ref="E13:F13"/>
    <mergeCell ref="A14:B14"/>
    <mergeCell ref="A17:D17"/>
    <mergeCell ref="A18:B18"/>
    <mergeCell ref="A19:B19"/>
    <mergeCell ref="E19:F19"/>
    <mergeCell ref="A20:B20"/>
    <mergeCell ref="A26:B26"/>
    <mergeCell ref="E26:F26"/>
    <mergeCell ref="A27:B27"/>
    <mergeCell ref="A31:B31"/>
    <mergeCell ref="E20:F20"/>
    <mergeCell ref="A21:B21"/>
    <mergeCell ref="A23:D23"/>
    <mergeCell ref="A24:B24"/>
    <mergeCell ref="A25:B25"/>
    <mergeCell ref="E25:F25"/>
    <mergeCell ref="A29:G29"/>
    <mergeCell ref="A39:B39"/>
    <mergeCell ref="E39:F39"/>
    <mergeCell ref="A32:B32"/>
    <mergeCell ref="E32:F32"/>
    <mergeCell ref="A33:B33"/>
    <mergeCell ref="E33:F33"/>
    <mergeCell ref="A34:B34"/>
    <mergeCell ref="A36:D36"/>
    <mergeCell ref="A37:B37"/>
    <mergeCell ref="A38:B38"/>
    <mergeCell ref="E38:F38"/>
    <mergeCell ref="A47:G47"/>
    <mergeCell ref="A46:B46"/>
    <mergeCell ref="A42:D42"/>
    <mergeCell ref="A30:E30"/>
    <mergeCell ref="A6:B6"/>
    <mergeCell ref="E6:G6"/>
    <mergeCell ref="A43:B43"/>
    <mergeCell ref="A44:B44"/>
    <mergeCell ref="E44:F44"/>
    <mergeCell ref="A45:B45"/>
    <mergeCell ref="E45:F45"/>
    <mergeCell ref="A40:B40"/>
    <mergeCell ref="A9:G9"/>
    <mergeCell ref="A15:G15"/>
    <mergeCell ref="A16:G16"/>
    <mergeCell ref="A28:G28"/>
  </mergeCells>
  <hyperlinks>
    <hyperlink ref="D72" r:id="rId1"/>
  </hyperlinks>
  <pageMargins left="0.7" right="0.7" top="0.75" bottom="0.75" header="0.3" footer="0.3"/>
  <pageSetup scale="63" fitToWidth="0" fitToHeight="0" orientation="portrait" r:id="rId2"/>
  <drawing r:id="rId3"/>
  <legacyDrawing r:id="rId4"/>
  <oleObjects>
    <mc:AlternateContent xmlns:mc="http://schemas.openxmlformats.org/markup-compatibility/2006">
      <mc:Choice Requires="x14">
        <oleObject progId="AutoSketch.Drawing.7" shapeId="3074" r:id="rId5">
          <objectPr defaultSize="0" autoPict="0" r:id="rId6">
            <anchor moveWithCells="1">
              <from>
                <xdr:col>0</xdr:col>
                <xdr:colOff>0</xdr:colOff>
                <xdr:row>48</xdr:row>
                <xdr:rowOff>19050</xdr:rowOff>
              </from>
              <to>
                <xdr:col>9</xdr:col>
                <xdr:colOff>9525</xdr:colOff>
                <xdr:row>68</xdr:row>
                <xdr:rowOff>19050</xdr:rowOff>
              </to>
            </anchor>
          </objectPr>
        </oleObject>
      </mc:Choice>
      <mc:Fallback>
        <oleObject progId="AutoSketch.Drawing.7" shapeId="3074" r:id="rId5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C11" sqref="C11"/>
    </sheetView>
  </sheetViews>
  <sheetFormatPr defaultRowHeight="15" x14ac:dyDescent="0.25"/>
  <sheetData>
    <row r="1" spans="1:9" x14ac:dyDescent="0.25">
      <c r="A1" s="53" t="s">
        <v>46</v>
      </c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63" t="s">
        <v>27</v>
      </c>
      <c r="B4" s="63"/>
      <c r="C4" s="35">
        <v>4</v>
      </c>
      <c r="D4" s="40" t="s">
        <v>28</v>
      </c>
      <c r="E4" s="9"/>
      <c r="F4" s="25"/>
      <c r="G4" s="14"/>
      <c r="H4" s="39"/>
      <c r="I4" s="39"/>
    </row>
    <row r="5" spans="1:9" x14ac:dyDescent="0.25">
      <c r="A5" s="63" t="s">
        <v>47</v>
      </c>
      <c r="B5" s="63"/>
      <c r="C5" s="35">
        <v>4</v>
      </c>
      <c r="D5" s="40"/>
      <c r="E5" s="9"/>
      <c r="F5" s="25"/>
      <c r="G5" s="14"/>
      <c r="H5" s="39"/>
      <c r="I5" s="39"/>
    </row>
    <row r="6" spans="1:9" x14ac:dyDescent="0.25">
      <c r="A6" s="63" t="s">
        <v>43</v>
      </c>
      <c r="B6" s="63"/>
      <c r="C6" s="35">
        <v>2</v>
      </c>
      <c r="D6" s="40" t="s">
        <v>4</v>
      </c>
      <c r="E6" s="64" t="s">
        <v>44</v>
      </c>
      <c r="F6" s="64"/>
      <c r="G6" s="64"/>
      <c r="H6" s="39"/>
      <c r="I6" s="39"/>
    </row>
    <row r="7" spans="1:9" x14ac:dyDescent="0.25">
      <c r="A7" s="39"/>
      <c r="B7" s="39"/>
      <c r="C7" s="21"/>
      <c r="D7" s="9"/>
      <c r="E7" s="9"/>
      <c r="F7" s="14"/>
      <c r="G7" s="14"/>
      <c r="H7" s="39"/>
      <c r="I7" s="39"/>
    </row>
    <row r="8" spans="1:9" x14ac:dyDescent="0.25">
      <c r="A8" s="39"/>
      <c r="B8" s="39"/>
      <c r="C8" s="12"/>
      <c r="D8" s="9"/>
      <c r="E8" s="9"/>
      <c r="F8" s="14"/>
      <c r="G8" s="14"/>
      <c r="H8" s="39"/>
      <c r="I8" s="39"/>
    </row>
    <row r="9" spans="1:9" x14ac:dyDescent="0.25">
      <c r="A9" s="63" t="s">
        <v>39</v>
      </c>
      <c r="B9" s="63"/>
      <c r="C9" s="63"/>
      <c r="D9" s="63"/>
      <c r="E9" s="63"/>
      <c r="F9" s="63"/>
      <c r="G9" s="63"/>
      <c r="H9" s="39"/>
      <c r="I9" s="39"/>
    </row>
    <row r="10" spans="1:9" x14ac:dyDescent="0.25">
      <c r="A10" s="63" t="s">
        <v>29</v>
      </c>
      <c r="B10" s="63"/>
      <c r="C10" s="63"/>
      <c r="D10" s="63"/>
      <c r="E10" s="39"/>
      <c r="F10" s="39"/>
      <c r="G10" s="39"/>
      <c r="H10" s="16"/>
      <c r="I10" s="39"/>
    </row>
    <row r="11" spans="1:9" x14ac:dyDescent="0.25">
      <c r="A11" s="63" t="s">
        <v>35</v>
      </c>
      <c r="B11" s="63"/>
      <c r="C11" s="39">
        <f>PitchAngle!D7</f>
        <v>32</v>
      </c>
      <c r="D11" s="39" t="s">
        <v>4</v>
      </c>
      <c r="E11" s="39"/>
      <c r="F11" s="39"/>
      <c r="G11" s="39"/>
      <c r="H11" s="39"/>
      <c r="I11" s="39"/>
    </row>
    <row r="12" spans="1:9" x14ac:dyDescent="0.25">
      <c r="A12" s="55" t="s">
        <v>49</v>
      </c>
      <c r="B12" s="55"/>
      <c r="C12" s="41">
        <f>180-2*C11</f>
        <v>116</v>
      </c>
      <c r="D12" t="s">
        <v>4</v>
      </c>
    </row>
    <row r="13" spans="1:9" x14ac:dyDescent="0.25">
      <c r="A13" s="63" t="s">
        <v>48</v>
      </c>
      <c r="B13" s="63"/>
      <c r="C13" s="35">
        <f>SQRT((2*$C$5^2)-((4*$C$5^2)*COS(RADIANS(180-(2*(C11-$C$6))))))</f>
        <v>7.9999999999999991</v>
      </c>
      <c r="D13" s="39"/>
      <c r="E13" s="63"/>
      <c r="F13" s="63"/>
      <c r="G13" s="20"/>
      <c r="H13" s="39"/>
      <c r="I13" s="39"/>
    </row>
    <row r="14" spans="1:9" x14ac:dyDescent="0.25">
      <c r="A14" s="63" t="s">
        <v>39</v>
      </c>
      <c r="B14" s="63"/>
      <c r="C14" s="63"/>
      <c r="D14" s="63"/>
      <c r="E14" s="63"/>
      <c r="F14" s="63"/>
      <c r="G14" s="63"/>
      <c r="H14" s="5"/>
      <c r="I14" s="39"/>
    </row>
    <row r="15" spans="1:9" x14ac:dyDescent="0.25">
      <c r="A15" s="63" t="s">
        <v>39</v>
      </c>
      <c r="B15" s="63"/>
      <c r="C15" s="63"/>
      <c r="D15" s="63"/>
      <c r="E15" s="63"/>
      <c r="F15" s="63"/>
      <c r="G15" s="63"/>
      <c r="H15" s="39"/>
      <c r="I15" s="39"/>
    </row>
    <row r="16" spans="1:9" x14ac:dyDescent="0.25">
      <c r="A16" s="63" t="s">
        <v>37</v>
      </c>
      <c r="B16" s="63"/>
      <c r="C16" s="63"/>
      <c r="D16" s="63"/>
      <c r="E16" s="39"/>
      <c r="F16" s="39"/>
      <c r="G16" s="39"/>
      <c r="H16" s="39"/>
      <c r="I16" s="39"/>
    </row>
    <row r="17" spans="1:9" x14ac:dyDescent="0.25">
      <c r="A17" s="63" t="s">
        <v>35</v>
      </c>
      <c r="B17" s="63"/>
      <c r="C17" s="39">
        <f>PitchAngle!D11</f>
        <v>15</v>
      </c>
      <c r="D17" s="39" t="s">
        <v>4</v>
      </c>
      <c r="E17" s="39"/>
      <c r="F17" s="39"/>
      <c r="G17" s="39"/>
      <c r="H17" s="39"/>
      <c r="I17" s="39"/>
    </row>
    <row r="18" spans="1:9" x14ac:dyDescent="0.25">
      <c r="A18" s="63" t="s">
        <v>49</v>
      </c>
      <c r="B18" s="63"/>
      <c r="C18" s="41">
        <f>180-2*C17</f>
        <v>150</v>
      </c>
      <c r="D18" s="39"/>
      <c r="E18" s="63"/>
      <c r="F18" s="63"/>
      <c r="G18" s="20"/>
      <c r="H18" s="39"/>
      <c r="I18" s="39"/>
    </row>
    <row r="19" spans="1:9" x14ac:dyDescent="0.25">
      <c r="A19" s="63" t="s">
        <v>48</v>
      </c>
      <c r="B19" s="63"/>
      <c r="C19" s="35">
        <f>SQRT((2*$C$5^2)-((4*$C$5^2)*COS(RADIANS(180-(2*(C17-$C$6))))))</f>
        <v>9.4616499070271409</v>
      </c>
      <c r="D19" s="39"/>
      <c r="E19" s="63"/>
      <c r="F19" s="63"/>
      <c r="G19" s="20"/>
      <c r="H19" s="16"/>
      <c r="I19" s="39"/>
    </row>
    <row r="20" spans="1:9" x14ac:dyDescent="0.25">
      <c r="A20" s="63"/>
      <c r="B20" s="63"/>
      <c r="C20" s="22"/>
      <c r="D20" s="39"/>
      <c r="E20" s="39"/>
      <c r="F20" s="39"/>
      <c r="G20" s="39"/>
      <c r="H20" s="39"/>
      <c r="I20" s="39"/>
    </row>
    <row r="21" spans="1:9" x14ac:dyDescent="0.25">
      <c r="A21" s="39"/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63" t="s">
        <v>38</v>
      </c>
      <c r="B22" s="63"/>
      <c r="C22" s="63"/>
      <c r="D22" s="63"/>
      <c r="E22" s="39"/>
      <c r="F22" s="39"/>
      <c r="G22" s="39"/>
      <c r="H22" s="39"/>
      <c r="I22" s="39"/>
    </row>
    <row r="23" spans="1:9" x14ac:dyDescent="0.25">
      <c r="A23" s="63" t="s">
        <v>35</v>
      </c>
      <c r="B23" s="63"/>
      <c r="C23" s="39">
        <f>PitchAngle!D12</f>
        <v>55</v>
      </c>
      <c r="D23" s="39" t="s">
        <v>4</v>
      </c>
      <c r="E23" s="39"/>
      <c r="F23" s="39"/>
      <c r="G23" s="39"/>
      <c r="H23" s="39"/>
      <c r="I23" s="39"/>
    </row>
    <row r="24" spans="1:9" x14ac:dyDescent="0.25">
      <c r="A24" s="63" t="s">
        <v>49</v>
      </c>
      <c r="B24" s="63"/>
      <c r="C24" s="41">
        <f>180-2*C23</f>
        <v>70</v>
      </c>
      <c r="D24" s="39"/>
      <c r="E24" s="63"/>
      <c r="F24" s="63"/>
      <c r="G24" s="20"/>
      <c r="H24" s="39"/>
      <c r="I24" s="39"/>
    </row>
    <row r="25" spans="1:9" x14ac:dyDescent="0.25">
      <c r="A25" s="63" t="s">
        <v>48</v>
      </c>
      <c r="B25" s="63"/>
      <c r="C25" s="35">
        <f>SQRT((2*$C$5^2)-((4*$C$5^2)*COS(RADIANS(180-(2*(C23-$C$6))))))</f>
        <v>3.7893547244500683</v>
      </c>
      <c r="D25" s="39"/>
      <c r="E25" s="63"/>
      <c r="F25" s="63"/>
      <c r="G25" s="20"/>
      <c r="H25" s="39"/>
      <c r="I25" s="39"/>
    </row>
    <row r="26" spans="1:9" x14ac:dyDescent="0.25">
      <c r="A26" s="63"/>
      <c r="B26" s="63"/>
      <c r="C26" s="22"/>
      <c r="D26" s="39"/>
      <c r="E26" s="39"/>
      <c r="F26" s="39"/>
      <c r="G26" s="39"/>
      <c r="H26" s="39"/>
      <c r="I26" s="39"/>
    </row>
    <row r="27" spans="1:9" x14ac:dyDescent="0.25">
      <c r="A27" s="63" t="s">
        <v>39</v>
      </c>
      <c r="B27" s="63"/>
      <c r="C27" s="63"/>
      <c r="D27" s="63"/>
      <c r="E27" s="63"/>
      <c r="F27" s="63"/>
      <c r="G27" s="63"/>
      <c r="H27" s="39"/>
      <c r="I27" s="39"/>
    </row>
    <row r="28" spans="1:9" x14ac:dyDescent="0.25">
      <c r="A28" s="63" t="s">
        <v>39</v>
      </c>
      <c r="B28" s="63"/>
      <c r="C28" s="63"/>
      <c r="D28" s="63"/>
      <c r="E28" s="63"/>
      <c r="F28" s="63"/>
      <c r="G28" s="63"/>
      <c r="H28" s="39"/>
      <c r="I28" s="39"/>
    </row>
    <row r="29" spans="1:9" x14ac:dyDescent="0.25">
      <c r="A29" s="63" t="s">
        <v>41</v>
      </c>
      <c r="B29" s="63"/>
      <c r="C29" s="63"/>
      <c r="D29" s="63"/>
      <c r="E29" s="63"/>
      <c r="F29" s="39"/>
      <c r="G29" s="39"/>
      <c r="H29" s="39"/>
      <c r="I29" s="39"/>
    </row>
    <row r="30" spans="1:9" x14ac:dyDescent="0.25">
      <c r="A30" s="63" t="s">
        <v>35</v>
      </c>
      <c r="B30" s="63"/>
      <c r="C30" s="19">
        <f>PitchAngle!D16</f>
        <v>37</v>
      </c>
      <c r="D30" s="39" t="s">
        <v>4</v>
      </c>
      <c r="E30" s="39"/>
      <c r="F30" s="39"/>
      <c r="G30" s="39"/>
      <c r="H30" s="39"/>
      <c r="I30" s="39"/>
    </row>
    <row r="31" spans="1:9" x14ac:dyDescent="0.25">
      <c r="A31" s="63" t="s">
        <v>49</v>
      </c>
      <c r="B31" s="63"/>
      <c r="C31" s="42">
        <f>180-2*C30</f>
        <v>106</v>
      </c>
      <c r="D31" s="39"/>
      <c r="E31" s="63"/>
      <c r="F31" s="63"/>
      <c r="G31" s="20"/>
      <c r="H31" s="39"/>
      <c r="I31" s="39"/>
    </row>
    <row r="32" spans="1:9" x14ac:dyDescent="0.25">
      <c r="A32" s="63" t="s">
        <v>48</v>
      </c>
      <c r="B32" s="63"/>
      <c r="C32" s="35">
        <f>SQRT((2*$C$5^2)-((4*$C$5^2)*COS(RADIANS(180-(2*(C30-$C$6))))))</f>
        <v>7.3409324457348601</v>
      </c>
      <c r="D32" s="39"/>
      <c r="E32" s="63"/>
      <c r="F32" s="63"/>
      <c r="G32" s="20"/>
      <c r="H32" s="39"/>
      <c r="I32" s="39"/>
    </row>
    <row r="33" spans="1:9" x14ac:dyDescent="0.25">
      <c r="A33" s="63"/>
      <c r="B33" s="63"/>
      <c r="C33" s="22"/>
      <c r="D33" s="39"/>
      <c r="E33" s="39"/>
      <c r="F33" s="39"/>
      <c r="G33" s="39"/>
      <c r="H33" s="39"/>
      <c r="I33" s="39"/>
    </row>
    <row r="34" spans="1:9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9" x14ac:dyDescent="0.25">
      <c r="A35" s="63" t="s">
        <v>40</v>
      </c>
      <c r="B35" s="63"/>
      <c r="C35" s="63"/>
      <c r="D35" s="63"/>
      <c r="E35" s="39"/>
      <c r="F35" s="39"/>
      <c r="G35" s="39"/>
      <c r="H35" s="39"/>
      <c r="I35" s="39"/>
    </row>
    <row r="36" spans="1:9" x14ac:dyDescent="0.25">
      <c r="A36" s="63" t="s">
        <v>35</v>
      </c>
      <c r="B36" s="63"/>
      <c r="C36" s="19">
        <f>PitchAngle!D17</f>
        <v>11</v>
      </c>
      <c r="D36" s="39" t="s">
        <v>4</v>
      </c>
      <c r="E36" s="39"/>
      <c r="F36" s="39"/>
      <c r="G36" s="39"/>
      <c r="H36" s="39"/>
      <c r="I36" s="39"/>
    </row>
    <row r="37" spans="1:9" x14ac:dyDescent="0.25">
      <c r="A37" s="63" t="s">
        <v>49</v>
      </c>
      <c r="B37" s="63"/>
      <c r="C37" s="42">
        <f>180-2*C36</f>
        <v>158</v>
      </c>
      <c r="D37" s="39"/>
      <c r="E37" s="63"/>
      <c r="F37" s="63"/>
      <c r="G37" s="20"/>
      <c r="H37" s="39"/>
      <c r="I37" s="39"/>
    </row>
    <row r="38" spans="1:9" x14ac:dyDescent="0.25">
      <c r="A38" s="63" t="s">
        <v>48</v>
      </c>
      <c r="B38" s="63"/>
      <c r="C38" s="35">
        <f>SQRT((2*$C$5^2)-((4*$C$5^2)*COS(RADIANS(180-(2*(C36-$C$6))))))</f>
        <v>9.6367845800811498</v>
      </c>
      <c r="D38" s="39"/>
      <c r="E38" s="63"/>
      <c r="F38" s="63"/>
      <c r="G38" s="20"/>
      <c r="H38" s="39"/>
      <c r="I38" s="39"/>
    </row>
    <row r="39" spans="1:9" x14ac:dyDescent="0.25">
      <c r="A39" s="63"/>
      <c r="B39" s="63"/>
      <c r="C39" s="22"/>
      <c r="D39" s="39"/>
      <c r="E39" s="39"/>
      <c r="F39" s="39"/>
      <c r="G39" s="39"/>
      <c r="H39" s="39"/>
      <c r="I39" s="39"/>
    </row>
    <row r="40" spans="1:9" x14ac:dyDescent="0.25">
      <c r="A40" s="39"/>
      <c r="B40" s="39"/>
      <c r="C40" s="17"/>
      <c r="D40" s="39"/>
      <c r="E40" s="39"/>
      <c r="F40" s="39"/>
      <c r="G40" s="39"/>
      <c r="H40" s="39"/>
      <c r="I40" s="39"/>
    </row>
    <row r="41" spans="1:9" x14ac:dyDescent="0.25">
      <c r="A41" s="63" t="s">
        <v>42</v>
      </c>
      <c r="B41" s="63"/>
      <c r="C41" s="63"/>
      <c r="D41" s="63"/>
      <c r="E41" s="39"/>
      <c r="F41" s="39"/>
      <c r="G41" s="39"/>
      <c r="H41" s="39"/>
      <c r="I41" s="39"/>
    </row>
    <row r="42" spans="1:9" x14ac:dyDescent="0.25">
      <c r="A42" s="63" t="s">
        <v>35</v>
      </c>
      <c r="B42" s="63"/>
      <c r="C42" s="19">
        <f>PitchAngle!D18</f>
        <v>59</v>
      </c>
      <c r="D42" s="39" t="s">
        <v>4</v>
      </c>
      <c r="E42" s="39"/>
      <c r="F42" s="39"/>
      <c r="G42" s="39"/>
      <c r="H42" s="18"/>
      <c r="I42" s="18"/>
    </row>
    <row r="43" spans="1:9" x14ac:dyDescent="0.25">
      <c r="A43" s="63" t="s">
        <v>49</v>
      </c>
      <c r="B43" s="63"/>
      <c r="C43" s="42">
        <f>180-2*C42</f>
        <v>62</v>
      </c>
      <c r="D43" s="39"/>
      <c r="E43" s="63"/>
      <c r="F43" s="63"/>
      <c r="G43" s="20"/>
      <c r="H43" s="18"/>
      <c r="I43" s="18"/>
    </row>
    <row r="44" spans="1:9" x14ac:dyDescent="0.25">
      <c r="A44" s="63" t="s">
        <v>48</v>
      </c>
      <c r="B44" s="63"/>
      <c r="C44" s="35">
        <f>SQRT((2*$C$5^2)-(4*$C$5^2)*COS(RADIANS(180-(2*(C42-$C$6)))))</f>
        <v>2.4431239925858832</v>
      </c>
      <c r="D44" s="39"/>
      <c r="E44" s="63"/>
      <c r="F44" s="63"/>
      <c r="G44" s="20"/>
      <c r="H44" s="18"/>
      <c r="I44" s="18"/>
    </row>
    <row r="45" spans="1:9" x14ac:dyDescent="0.25">
      <c r="A45" s="63"/>
      <c r="B45" s="63"/>
      <c r="C45" s="22"/>
      <c r="D45" s="39"/>
      <c r="E45" s="39"/>
      <c r="F45" s="39"/>
      <c r="G45" s="39"/>
      <c r="H45" s="18"/>
      <c r="I45" s="18"/>
    </row>
    <row r="46" spans="1:9" x14ac:dyDescent="0.25">
      <c r="A46" s="63" t="s">
        <v>39</v>
      </c>
      <c r="B46" s="63"/>
      <c r="C46" s="63"/>
      <c r="D46" s="63"/>
      <c r="E46" s="63"/>
      <c r="F46" s="63"/>
      <c r="G46" s="63"/>
      <c r="H46" s="18"/>
      <c r="I46" s="18"/>
    </row>
    <row r="47" spans="1:9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ht="15.75" x14ac:dyDescent="0.25">
      <c r="A48" s="38"/>
      <c r="B48" s="38"/>
      <c r="D48" s="38"/>
      <c r="E48" s="36" t="s">
        <v>11</v>
      </c>
      <c r="F48" s="36"/>
      <c r="G48" s="38"/>
      <c r="H48" s="38"/>
      <c r="I48" s="38"/>
    </row>
    <row r="49" spans="1:9" x14ac:dyDescent="0.25">
      <c r="A49" s="38"/>
      <c r="B49" s="38"/>
      <c r="C49" s="38"/>
      <c r="D49" s="51" t="s">
        <v>12</v>
      </c>
      <c r="E49" s="51"/>
      <c r="F49" s="51"/>
      <c r="G49" s="38"/>
      <c r="H49" s="38"/>
      <c r="I49" s="38"/>
    </row>
    <row r="50" spans="1:9" x14ac:dyDescent="0.25">
      <c r="A50" s="38"/>
      <c r="B50" s="38"/>
      <c r="C50" s="38"/>
      <c r="E50" s="37" t="s">
        <v>13</v>
      </c>
      <c r="F50" s="38"/>
      <c r="G50" s="38"/>
      <c r="H50" s="38"/>
      <c r="I50" s="38"/>
    </row>
  </sheetData>
  <mergeCells count="52">
    <mergeCell ref="A9:G9"/>
    <mergeCell ref="A12:B12"/>
    <mergeCell ref="A1:I3"/>
    <mergeCell ref="A4:B4"/>
    <mergeCell ref="A5:B5"/>
    <mergeCell ref="A6:B6"/>
    <mergeCell ref="E6:G6"/>
    <mergeCell ref="A10:D10"/>
    <mergeCell ref="A11:B11"/>
    <mergeCell ref="A13:B13"/>
    <mergeCell ref="E13:F13"/>
    <mergeCell ref="A24:B24"/>
    <mergeCell ref="E24:F24"/>
    <mergeCell ref="A14:G14"/>
    <mergeCell ref="A15:G15"/>
    <mergeCell ref="A16:D16"/>
    <mergeCell ref="A17:B17"/>
    <mergeCell ref="A18:B18"/>
    <mergeCell ref="E18:F18"/>
    <mergeCell ref="A19:B19"/>
    <mergeCell ref="E19:F19"/>
    <mergeCell ref="A20:B20"/>
    <mergeCell ref="A22:D22"/>
    <mergeCell ref="A23:B23"/>
    <mergeCell ref="A33:B33"/>
    <mergeCell ref="A25:B25"/>
    <mergeCell ref="E25:F25"/>
    <mergeCell ref="A26:B26"/>
    <mergeCell ref="A27:G27"/>
    <mergeCell ref="A28:G28"/>
    <mergeCell ref="A29:E29"/>
    <mergeCell ref="A30:B30"/>
    <mergeCell ref="A31:B31"/>
    <mergeCell ref="E31:F31"/>
    <mergeCell ref="A32:B32"/>
    <mergeCell ref="E32:F32"/>
    <mergeCell ref="A35:D35"/>
    <mergeCell ref="A36:B36"/>
    <mergeCell ref="A37:B37"/>
    <mergeCell ref="E37:F37"/>
    <mergeCell ref="A38:B38"/>
    <mergeCell ref="E38:F38"/>
    <mergeCell ref="A45:B45"/>
    <mergeCell ref="A46:G46"/>
    <mergeCell ref="D49:F49"/>
    <mergeCell ref="A39:B39"/>
    <mergeCell ref="A41:D41"/>
    <mergeCell ref="A42:B42"/>
    <mergeCell ref="A43:B43"/>
    <mergeCell ref="E43:F43"/>
    <mergeCell ref="A44:B44"/>
    <mergeCell ref="E44:F44"/>
  </mergeCells>
  <hyperlinks>
    <hyperlink ref="D49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SolarPrimer</vt:lpstr>
      <vt:lpstr>PitchAngle</vt:lpstr>
      <vt:lpstr>TrigCalcs 1</vt:lpstr>
      <vt:lpstr>Trig Calcs 2</vt:lpstr>
      <vt:lpstr>'TrigCalcs 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2020-11-03T18:23:25Z</dcterms:modified>
</cp:coreProperties>
</file>